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7425" activeTab="4"/>
  </bookViews>
  <sheets>
    <sheet name="P1" sheetId="1" r:id="rId1"/>
    <sheet name="P2" sheetId="2" r:id="rId2"/>
    <sheet name="P3" sheetId="3" r:id="rId3"/>
    <sheet name="P 4" sheetId="4" r:id="rId4"/>
    <sheet name="GLOBAL" sheetId="5" r:id="rId5"/>
  </sheets>
  <definedNames>
    <definedName name="_xlnm.Print_Area" localSheetId="4">'GLOBAL'!$A$1:$BS$76</definedName>
    <definedName name="_xlnm.Print_Area" localSheetId="3">'P 4'!$A$1:$BS$76</definedName>
    <definedName name="_xlnm.Print_Area" localSheetId="0">'P1'!$A$1:$BS$76</definedName>
    <definedName name="_xlnm.Print_Area" localSheetId="1">'P2'!$A$1:$BS$76</definedName>
    <definedName name="_xlnm.Print_Area" localSheetId="2">'P3'!$A$1:$BS$76</definedName>
  </definedNames>
  <calcPr fullCalcOnLoad="1"/>
</workbook>
</file>

<file path=xl/sharedStrings.xml><?xml version="1.0" encoding="utf-8"?>
<sst xmlns="http://schemas.openxmlformats.org/spreadsheetml/2006/main" count="209" uniqueCount="46">
  <si>
    <t>LIGNE DE REFERENCE</t>
  </si>
  <si>
    <t>MONTANT TOTAL DES MESURES NOUVELLES</t>
  </si>
  <si>
    <t>RESSOURCES</t>
  </si>
  <si>
    <t>ORIGINE DES RESSOURCES</t>
  </si>
  <si>
    <t>1. TOTAL DES RESSOURCES DU PROGRAMME</t>
  </si>
  <si>
    <t>1.1. Financement inscrit au Budget d'Etat</t>
  </si>
  <si>
    <t>1.1.1. Titre II</t>
  </si>
  <si>
    <t>1.1.2. Titre III</t>
  </si>
  <si>
    <t>1.2. Autres Ressources</t>
  </si>
  <si>
    <t>1.2.1. Ressources propres (recettes)</t>
  </si>
  <si>
    <t>1.2.2. Ressources des PTF</t>
  </si>
  <si>
    <t>a. Contrepartie inscrite au TITRE III</t>
  </si>
  <si>
    <t>b. Participation Financière directe aux Prog. (Hors PIP)</t>
  </si>
  <si>
    <t>c. Autres Participation Financières (Hors budget)</t>
  </si>
  <si>
    <t>ADMINSTRATION DES DEPENSES</t>
  </si>
  <si>
    <t>1. TOTAL DES DEPENSES DU PROGRAMME</t>
  </si>
  <si>
    <t>1.1. Administrations centrales ou déconcentrées</t>
  </si>
  <si>
    <t>1.2. Etablissements Publics Nationaux</t>
  </si>
  <si>
    <t>1.3. Agents financiers (au sens de l'étude REDES)</t>
  </si>
  <si>
    <t>NATURE ECONOMIQUE DES DEPENSES</t>
  </si>
  <si>
    <t>1.1. Total des dépenes courantes</t>
  </si>
  <si>
    <t>1.1.1. Personnel</t>
  </si>
  <si>
    <t>a. Solde</t>
  </si>
  <si>
    <t>1.1.2. Biens et services</t>
  </si>
  <si>
    <t>a. Médicaments et autres intrants stratégiques</t>
  </si>
  <si>
    <t>b. Autres biens et services</t>
  </si>
  <si>
    <t>c. Charges récurrentes des investissements</t>
  </si>
  <si>
    <t>1.1.3. Subventions et transferts</t>
  </si>
  <si>
    <t>d. Organismes Privés,ONG, autres inst. (univ)</t>
  </si>
  <si>
    <t>1.2. Investissements</t>
  </si>
  <si>
    <t>a. Construction Réhabilitation</t>
  </si>
  <si>
    <t>b. Equipements</t>
  </si>
  <si>
    <t>c. Collectivités - Communes</t>
  </si>
  <si>
    <t>d. Collectivités - Départements</t>
  </si>
  <si>
    <t>e. Dépenses de fonctionnement projets et prog.</t>
  </si>
  <si>
    <t>b. Hors Solde (contractuel)</t>
  </si>
  <si>
    <t>Tableau de Financement du Programme P3 : RENFORCEMENT DE LA LUTTE CONTRE LA MALADIE</t>
  </si>
  <si>
    <t>1.2.3. Ressources à mobiliser</t>
  </si>
  <si>
    <t>EFFECTIFS (en milliers)</t>
  </si>
  <si>
    <t>DONNEES RETROSPECTIVES</t>
  </si>
  <si>
    <t>MONTANT TOTAL DES PROJECTIONS</t>
  </si>
  <si>
    <t>Tableau de Financement du Programme P1 : GOUVERNANCE ET ADMINISTRATION GENERALE</t>
  </si>
  <si>
    <t>Tableau de Financement du Programme P2 : AMELIORATION DE L'OFFRE ET DE L'ACCESSIBILITE AUX SOINS</t>
  </si>
  <si>
    <t xml:space="preserve">                                                                                                    TABLEAU DE SYNTHESE (P1, P2, P3, P4)</t>
  </si>
  <si>
    <t>Tableau de Financement du Programme P4 : LUTTE CONTRE LE SIDA</t>
  </si>
  <si>
    <t>EXECUTION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</si>
</sst>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  <numFmt numFmtId="166" formatCode="_-* #,##0.0\ _€_-;\-* #,##0.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  <font>
      <i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0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4" fontId="41" fillId="33" borderId="10" xfId="45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164" fontId="41" fillId="33" borderId="11" xfId="45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3" fillId="33" borderId="12" xfId="0" applyFont="1" applyFill="1" applyBorder="1" applyAlignment="1">
      <alignment wrapText="1"/>
    </xf>
    <xf numFmtId="0" fontId="43" fillId="33" borderId="13" xfId="0" applyFont="1" applyFill="1" applyBorder="1" applyAlignment="1">
      <alignment wrapText="1"/>
    </xf>
    <xf numFmtId="0" fontId="43" fillId="33" borderId="14" xfId="0" applyFont="1" applyFill="1" applyBorder="1" applyAlignment="1">
      <alignment wrapText="1"/>
    </xf>
    <xf numFmtId="0" fontId="43" fillId="33" borderId="15" xfId="0" applyFont="1" applyFill="1" applyBorder="1" applyAlignment="1">
      <alignment wrapText="1"/>
    </xf>
    <xf numFmtId="0" fontId="46" fillId="33" borderId="0" xfId="0" applyFont="1" applyFill="1" applyAlignment="1">
      <alignment horizont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vertical="center" wrapText="1"/>
    </xf>
    <xf numFmtId="0" fontId="49" fillId="34" borderId="20" xfId="0" applyFont="1" applyFill="1" applyBorder="1" applyAlignment="1">
      <alignment vertical="center" wrapText="1"/>
    </xf>
    <xf numFmtId="0" fontId="49" fillId="34" borderId="21" xfId="0" applyFont="1" applyFill="1" applyBorder="1" applyAlignment="1">
      <alignment vertical="center" wrapText="1"/>
    </xf>
    <xf numFmtId="0" fontId="49" fillId="34" borderId="22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 wrapText="1"/>
    </xf>
    <xf numFmtId="0" fontId="49" fillId="34" borderId="11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164" fontId="46" fillId="35" borderId="22" xfId="45" applyNumberFormat="1" applyFont="1" applyFill="1" applyBorder="1" applyAlignment="1">
      <alignment horizontal="center" vertical="center"/>
    </xf>
    <xf numFmtId="164" fontId="46" fillId="35" borderId="10" xfId="45" applyNumberFormat="1" applyFont="1" applyFill="1" applyBorder="1" applyAlignment="1">
      <alignment horizontal="center" vertical="center"/>
    </xf>
    <xf numFmtId="0" fontId="46" fillId="35" borderId="22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vertical="center" wrapText="1"/>
    </xf>
    <xf numFmtId="0" fontId="46" fillId="35" borderId="11" xfId="0" applyFont="1" applyFill="1" applyBorder="1" applyAlignment="1">
      <alignment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164" fontId="41" fillId="33" borderId="22" xfId="45" applyNumberFormat="1" applyFont="1" applyFill="1" applyBorder="1" applyAlignment="1">
      <alignment horizontal="center" vertical="center"/>
    </xf>
    <xf numFmtId="164" fontId="41" fillId="33" borderId="10" xfId="45" applyNumberFormat="1" applyFont="1" applyFill="1" applyBorder="1" applyAlignment="1">
      <alignment horizontal="center" vertical="center"/>
    </xf>
    <xf numFmtId="164" fontId="47" fillId="33" borderId="22" xfId="45" applyNumberFormat="1" applyFont="1" applyFill="1" applyBorder="1" applyAlignment="1">
      <alignment horizontal="center" vertical="center"/>
    </xf>
    <xf numFmtId="164" fontId="47" fillId="33" borderId="10" xfId="45" applyNumberFormat="1" applyFont="1" applyFill="1" applyBorder="1" applyAlignment="1">
      <alignment horizontal="center" vertical="center"/>
    </xf>
    <xf numFmtId="164" fontId="47" fillId="0" borderId="22" xfId="45" applyNumberFormat="1" applyFont="1" applyFill="1" applyBorder="1" applyAlignment="1">
      <alignment horizontal="center" vertical="center"/>
    </xf>
    <xf numFmtId="164" fontId="47" fillId="0" borderId="10" xfId="45" applyNumberFormat="1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vertical="center" wrapText="1"/>
    </xf>
    <xf numFmtId="0" fontId="50" fillId="33" borderId="22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left" vertical="center" wrapText="1"/>
    </xf>
    <xf numFmtId="164" fontId="50" fillId="33" borderId="22" xfId="45" applyNumberFormat="1" applyFont="1" applyFill="1" applyBorder="1" applyAlignment="1">
      <alignment horizontal="right" vertical="center"/>
    </xf>
    <xf numFmtId="164" fontId="50" fillId="33" borderId="10" xfId="45" applyNumberFormat="1" applyFont="1" applyFill="1" applyBorder="1" applyAlignment="1">
      <alignment horizontal="right" vertical="center"/>
    </xf>
    <xf numFmtId="164" fontId="50" fillId="0" borderId="10" xfId="45" applyNumberFormat="1" applyFont="1" applyFill="1" applyBorder="1" applyAlignment="1">
      <alignment horizontal="right" vertical="center"/>
    </xf>
    <xf numFmtId="164" fontId="50" fillId="33" borderId="24" xfId="45" applyNumberFormat="1" applyFont="1" applyFill="1" applyBorder="1" applyAlignment="1">
      <alignment horizontal="right" vertical="center"/>
    </xf>
    <xf numFmtId="164" fontId="50" fillId="0" borderId="22" xfId="45" applyNumberFormat="1" applyFont="1" applyFill="1" applyBorder="1" applyAlignment="1">
      <alignment horizontal="right" vertical="center"/>
    </xf>
    <xf numFmtId="164" fontId="50" fillId="0" borderId="24" xfId="45" applyNumberFormat="1" applyFont="1" applyFill="1" applyBorder="1" applyAlignment="1">
      <alignment horizontal="right" vertical="center"/>
    </xf>
    <xf numFmtId="0" fontId="51" fillId="33" borderId="22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164" fontId="47" fillId="33" borderId="24" xfId="45" applyNumberFormat="1" applyFont="1" applyFill="1" applyBorder="1" applyAlignment="1">
      <alignment horizontal="center" vertical="center"/>
    </xf>
    <xf numFmtId="164" fontId="41" fillId="33" borderId="25" xfId="45" applyNumberFormat="1" applyFont="1" applyFill="1" applyBorder="1" applyAlignment="1">
      <alignment horizontal="center" vertical="center"/>
    </xf>
    <xf numFmtId="164" fontId="41" fillId="33" borderId="26" xfId="45" applyNumberFormat="1" applyFont="1" applyFill="1" applyBorder="1" applyAlignment="1">
      <alignment horizontal="center" vertical="center"/>
    </xf>
    <xf numFmtId="164" fontId="41" fillId="33" borderId="27" xfId="45" applyNumberFormat="1" applyFont="1" applyFill="1" applyBorder="1" applyAlignment="1">
      <alignment horizontal="center" vertical="center"/>
    </xf>
    <xf numFmtId="164" fontId="41" fillId="33" borderId="28" xfId="45" applyNumberFormat="1" applyFont="1" applyFill="1" applyBorder="1" applyAlignment="1">
      <alignment horizontal="center" vertical="center"/>
    </xf>
    <xf numFmtId="164" fontId="41" fillId="33" borderId="29" xfId="45" applyNumberFormat="1" applyFont="1" applyFill="1" applyBorder="1" applyAlignment="1">
      <alignment horizontal="center" vertical="center"/>
    </xf>
    <xf numFmtId="164" fontId="41" fillId="33" borderId="30" xfId="45" applyNumberFormat="1" applyFont="1" applyFill="1" applyBorder="1" applyAlignment="1">
      <alignment horizontal="center" vertical="center"/>
    </xf>
    <xf numFmtId="164" fontId="50" fillId="33" borderId="25" xfId="45" applyNumberFormat="1" applyFont="1" applyFill="1" applyBorder="1" applyAlignment="1">
      <alignment horizontal="right" vertical="center"/>
    </xf>
    <xf numFmtId="164" fontId="50" fillId="33" borderId="26" xfId="45" applyNumberFormat="1" applyFont="1" applyFill="1" applyBorder="1" applyAlignment="1">
      <alignment horizontal="right" vertical="center"/>
    </xf>
    <xf numFmtId="164" fontId="50" fillId="33" borderId="27" xfId="45" applyNumberFormat="1" applyFont="1" applyFill="1" applyBorder="1" applyAlignment="1">
      <alignment horizontal="right" vertical="center"/>
    </xf>
    <xf numFmtId="164" fontId="50" fillId="33" borderId="28" xfId="45" applyNumberFormat="1" applyFont="1" applyFill="1" applyBorder="1" applyAlignment="1">
      <alignment horizontal="right" vertical="center"/>
    </xf>
    <xf numFmtId="164" fontId="50" fillId="33" borderId="29" xfId="45" applyNumberFormat="1" applyFont="1" applyFill="1" applyBorder="1" applyAlignment="1">
      <alignment horizontal="right" vertical="center"/>
    </xf>
    <xf numFmtId="164" fontId="50" fillId="33" borderId="30" xfId="45" applyNumberFormat="1" applyFont="1" applyFill="1" applyBorder="1" applyAlignment="1">
      <alignment horizontal="right" vertical="center"/>
    </xf>
    <xf numFmtId="0" fontId="43" fillId="33" borderId="22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6" fillId="33" borderId="22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6" fillId="33" borderId="31" xfId="0" applyFont="1" applyFill="1" applyBorder="1" applyAlignment="1">
      <alignment vertical="center" wrapText="1"/>
    </xf>
    <xf numFmtId="0" fontId="46" fillId="33" borderId="32" xfId="0" applyFont="1" applyFill="1" applyBorder="1" applyAlignment="1">
      <alignment vertical="center" wrapText="1"/>
    </xf>
    <xf numFmtId="0" fontId="46" fillId="33" borderId="33" xfId="0" applyFont="1" applyFill="1" applyBorder="1" applyAlignment="1">
      <alignment vertical="center" wrapText="1"/>
    </xf>
    <xf numFmtId="164" fontId="46" fillId="33" borderId="22" xfId="45" applyNumberFormat="1" applyFont="1" applyFill="1" applyBorder="1" applyAlignment="1">
      <alignment horizontal="center" vertical="center"/>
    </xf>
    <xf numFmtId="164" fontId="46" fillId="33" borderId="10" xfId="45" applyNumberFormat="1" applyFont="1" applyFill="1" applyBorder="1" applyAlignment="1">
      <alignment horizontal="center" vertical="center"/>
    </xf>
    <xf numFmtId="164" fontId="46" fillId="33" borderId="31" xfId="45" applyNumberFormat="1" applyFont="1" applyFill="1" applyBorder="1" applyAlignment="1">
      <alignment horizontal="center" vertical="center"/>
    </xf>
    <xf numFmtId="164" fontId="46" fillId="33" borderId="32" xfId="45" applyNumberFormat="1" applyFont="1" applyFill="1" applyBorder="1" applyAlignment="1">
      <alignment horizontal="center" vertical="center"/>
    </xf>
    <xf numFmtId="166" fontId="46" fillId="33" borderId="10" xfId="45" applyNumberFormat="1" applyFont="1" applyFill="1" applyBorder="1" applyAlignment="1">
      <alignment horizontal="center" vertical="center"/>
    </xf>
    <xf numFmtId="166" fontId="46" fillId="33" borderId="24" xfId="45" applyNumberFormat="1" applyFont="1" applyFill="1" applyBorder="1" applyAlignment="1">
      <alignment horizontal="center" vertical="center"/>
    </xf>
    <xf numFmtId="166" fontId="46" fillId="33" borderId="32" xfId="45" applyNumberFormat="1" applyFont="1" applyFill="1" applyBorder="1" applyAlignment="1">
      <alignment horizontal="center" vertical="center"/>
    </xf>
    <xf numFmtId="166" fontId="46" fillId="33" borderId="34" xfId="45" applyNumberFormat="1" applyFont="1" applyFill="1" applyBorder="1" applyAlignment="1">
      <alignment horizontal="center" vertical="center"/>
    </xf>
    <xf numFmtId="166" fontId="46" fillId="33" borderId="22" xfId="45" applyNumberFormat="1" applyFont="1" applyFill="1" applyBorder="1" applyAlignment="1">
      <alignment horizontal="center" vertical="center"/>
    </xf>
    <xf numFmtId="166" fontId="46" fillId="33" borderId="31" xfId="45" applyNumberFormat="1" applyFont="1" applyFill="1" applyBorder="1" applyAlignment="1">
      <alignment horizontal="center" vertical="center"/>
    </xf>
    <xf numFmtId="0" fontId="49" fillId="34" borderId="19" xfId="0" applyFont="1" applyFill="1" applyBorder="1" applyAlignment="1">
      <alignment vertical="center"/>
    </xf>
    <xf numFmtId="0" fontId="49" fillId="34" borderId="20" xfId="0" applyFont="1" applyFill="1" applyBorder="1" applyAlignment="1">
      <alignment vertical="center"/>
    </xf>
    <xf numFmtId="0" fontId="49" fillId="34" borderId="21" xfId="0" applyFont="1" applyFill="1" applyBorder="1" applyAlignment="1">
      <alignment vertical="center"/>
    </xf>
    <xf numFmtId="0" fontId="49" fillId="34" borderId="22" xfId="0" applyFont="1" applyFill="1" applyBorder="1" applyAlignment="1">
      <alignment vertical="center"/>
    </xf>
    <xf numFmtId="0" fontId="49" fillId="34" borderId="10" xfId="0" applyFont="1" applyFill="1" applyBorder="1" applyAlignment="1">
      <alignment vertical="center"/>
    </xf>
    <xf numFmtId="0" fontId="49" fillId="34" borderId="11" xfId="0" applyFont="1" applyFill="1" applyBorder="1" applyAlignment="1">
      <alignment vertical="center"/>
    </xf>
    <xf numFmtId="0" fontId="41" fillId="33" borderId="22" xfId="0" applyFont="1" applyFill="1" applyBorder="1" applyAlignment="1">
      <alignment horizontal="left" vertical="center" indent="1"/>
    </xf>
    <xf numFmtId="0" fontId="41" fillId="33" borderId="10" xfId="0" applyFont="1" applyFill="1" applyBorder="1" applyAlignment="1">
      <alignment horizontal="left" vertical="center" indent="1"/>
    </xf>
    <xf numFmtId="0" fontId="41" fillId="33" borderId="11" xfId="0" applyFont="1" applyFill="1" applyBorder="1" applyAlignment="1">
      <alignment horizontal="left" vertical="center" indent="1"/>
    </xf>
    <xf numFmtId="0" fontId="46" fillId="35" borderId="22" xfId="0" applyFont="1" applyFill="1" applyBorder="1" applyAlignment="1">
      <alignment vertical="center"/>
    </xf>
    <xf numFmtId="0" fontId="46" fillId="35" borderId="10" xfId="0" applyFont="1" applyFill="1" applyBorder="1" applyAlignment="1">
      <alignment vertical="center"/>
    </xf>
    <xf numFmtId="0" fontId="46" fillId="35" borderId="11" xfId="0" applyFont="1" applyFill="1" applyBorder="1" applyAlignment="1">
      <alignment vertical="center"/>
    </xf>
    <xf numFmtId="0" fontId="50" fillId="33" borderId="22" xfId="0" applyFont="1" applyFill="1" applyBorder="1" applyAlignment="1">
      <alignment horizontal="left" vertical="center" indent="4"/>
    </xf>
    <xf numFmtId="0" fontId="50" fillId="33" borderId="10" xfId="0" applyFont="1" applyFill="1" applyBorder="1" applyAlignment="1">
      <alignment horizontal="left" vertical="center" indent="4"/>
    </xf>
    <xf numFmtId="0" fontId="50" fillId="33" borderId="11" xfId="0" applyFont="1" applyFill="1" applyBorder="1" applyAlignment="1">
      <alignment horizontal="left" vertical="center" indent="4"/>
    </xf>
    <xf numFmtId="0" fontId="47" fillId="33" borderId="22" xfId="0" applyFont="1" applyFill="1" applyBorder="1" applyAlignment="1">
      <alignment horizontal="left" vertical="center" indent="2"/>
    </xf>
    <xf numFmtId="0" fontId="47" fillId="33" borderId="10" xfId="0" applyFont="1" applyFill="1" applyBorder="1" applyAlignment="1">
      <alignment horizontal="left" vertical="center" indent="2"/>
    </xf>
    <xf numFmtId="0" fontId="47" fillId="33" borderId="11" xfId="0" applyFont="1" applyFill="1" applyBorder="1" applyAlignment="1">
      <alignment horizontal="left" vertical="center" indent="2"/>
    </xf>
    <xf numFmtId="0" fontId="51" fillId="33" borderId="22" xfId="0" applyFont="1" applyFill="1" applyBorder="1" applyAlignment="1">
      <alignment horizontal="left" vertical="center" indent="5"/>
    </xf>
    <xf numFmtId="0" fontId="51" fillId="33" borderId="10" xfId="0" applyFont="1" applyFill="1" applyBorder="1" applyAlignment="1">
      <alignment horizontal="left" vertical="center" indent="5"/>
    </xf>
    <xf numFmtId="0" fontId="51" fillId="33" borderId="11" xfId="0" applyFont="1" applyFill="1" applyBorder="1" applyAlignment="1">
      <alignment horizontal="left" vertical="center" indent="5"/>
    </xf>
    <xf numFmtId="164" fontId="50" fillId="36" borderId="22" xfId="45" applyNumberFormat="1" applyFont="1" applyFill="1" applyBorder="1" applyAlignment="1">
      <alignment horizontal="right" vertical="center"/>
    </xf>
    <xf numFmtId="164" fontId="50" fillId="36" borderId="10" xfId="45" applyNumberFormat="1" applyFont="1" applyFill="1" applyBorder="1" applyAlignment="1">
      <alignment horizontal="right" vertical="center"/>
    </xf>
    <xf numFmtId="164" fontId="47" fillId="0" borderId="24" xfId="45" applyNumberFormat="1" applyFont="1" applyFill="1" applyBorder="1" applyAlignment="1">
      <alignment horizontal="center" vertical="center"/>
    </xf>
    <xf numFmtId="164" fontId="50" fillId="33" borderId="35" xfId="45" applyNumberFormat="1" applyFont="1" applyFill="1" applyBorder="1" applyAlignment="1">
      <alignment horizontal="right" vertical="center"/>
    </xf>
    <xf numFmtId="164" fontId="50" fillId="33" borderId="36" xfId="45" applyNumberFormat="1" applyFont="1" applyFill="1" applyBorder="1" applyAlignment="1">
      <alignment horizontal="right" vertical="center"/>
    </xf>
    <xf numFmtId="164" fontId="50" fillId="33" borderId="37" xfId="45" applyNumberFormat="1" applyFont="1" applyFill="1" applyBorder="1" applyAlignment="1">
      <alignment horizontal="right" vertical="center"/>
    </xf>
    <xf numFmtId="164" fontId="50" fillId="33" borderId="38" xfId="45" applyNumberFormat="1" applyFont="1" applyFill="1" applyBorder="1" applyAlignment="1">
      <alignment horizontal="right" vertical="center"/>
    </xf>
    <xf numFmtId="164" fontId="50" fillId="36" borderId="24" xfId="45" applyNumberFormat="1" applyFont="1" applyFill="1" applyBorder="1" applyAlignment="1">
      <alignment horizontal="right" vertical="center"/>
    </xf>
    <xf numFmtId="0" fontId="43" fillId="33" borderId="22" xfId="0" applyFont="1" applyFill="1" applyBorder="1" applyAlignment="1">
      <alignment horizontal="left" vertical="center" indent="4"/>
    </xf>
    <xf numFmtId="0" fontId="43" fillId="33" borderId="10" xfId="0" applyFont="1" applyFill="1" applyBorder="1" applyAlignment="1">
      <alignment horizontal="left" vertical="center" indent="4"/>
    </xf>
    <xf numFmtId="0" fontId="43" fillId="33" borderId="11" xfId="0" applyFont="1" applyFill="1" applyBorder="1" applyAlignment="1">
      <alignment horizontal="left" vertical="center" indent="4"/>
    </xf>
    <xf numFmtId="0" fontId="51" fillId="33" borderId="22" xfId="0" applyFont="1" applyFill="1" applyBorder="1" applyAlignment="1">
      <alignment horizontal="left" vertical="center" indent="6"/>
    </xf>
    <xf numFmtId="0" fontId="51" fillId="33" borderId="10" xfId="0" applyFont="1" applyFill="1" applyBorder="1" applyAlignment="1">
      <alignment horizontal="left" vertical="center" indent="6"/>
    </xf>
    <xf numFmtId="0" fontId="51" fillId="33" borderId="11" xfId="0" applyFont="1" applyFill="1" applyBorder="1" applyAlignment="1">
      <alignment horizontal="left" vertical="center" indent="6"/>
    </xf>
    <xf numFmtId="0" fontId="46" fillId="33" borderId="22" xfId="0" applyFont="1" applyFill="1" applyBorder="1" applyAlignment="1">
      <alignment vertical="center"/>
    </xf>
    <xf numFmtId="0" fontId="46" fillId="33" borderId="10" xfId="0" applyFont="1" applyFill="1" applyBorder="1" applyAlignment="1">
      <alignment vertical="center"/>
    </xf>
    <xf numFmtId="0" fontId="46" fillId="33" borderId="11" xfId="0" applyFont="1" applyFill="1" applyBorder="1" applyAlignment="1">
      <alignment vertical="center"/>
    </xf>
    <xf numFmtId="0" fontId="46" fillId="33" borderId="31" xfId="0" applyFont="1" applyFill="1" applyBorder="1" applyAlignment="1">
      <alignment vertical="center"/>
    </xf>
    <xf numFmtId="0" fontId="46" fillId="33" borderId="32" xfId="0" applyFont="1" applyFill="1" applyBorder="1" applyAlignment="1">
      <alignment vertical="center"/>
    </xf>
    <xf numFmtId="0" fontId="46" fillId="33" borderId="33" xfId="0" applyFont="1" applyFill="1" applyBorder="1" applyAlignment="1">
      <alignment vertical="center"/>
    </xf>
    <xf numFmtId="164" fontId="41" fillId="33" borderId="0" xfId="45" applyNumberFormat="1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left" vertical="center" indent="1"/>
    </xf>
    <xf numFmtId="164" fontId="41" fillId="33" borderId="24" xfId="45" applyNumberFormat="1" applyFont="1" applyFill="1" applyBorder="1" applyAlignment="1">
      <alignment horizontal="center" vertical="center"/>
    </xf>
    <xf numFmtId="164" fontId="41" fillId="33" borderId="11" xfId="45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6"/>
  <sheetViews>
    <sheetView zoomScale="90" zoomScaleNormal="90" zoomScalePageLayoutView="0" workbookViewId="0" topLeftCell="A1">
      <selection activeCell="V55" sqref="V55:Z56"/>
    </sheetView>
  </sheetViews>
  <sheetFormatPr defaultColWidth="2.28125" defaultRowHeight="9.75" customHeight="1"/>
  <cols>
    <col min="1" max="1" width="10.7109375" style="2" customWidth="1"/>
    <col min="2" max="9" width="2.7109375" style="2" customWidth="1"/>
    <col min="10" max="10" width="1.28515625" style="2" customWidth="1"/>
    <col min="11" max="11" width="1.8515625" style="2" hidden="1" customWidth="1"/>
    <col min="12" max="21" width="2.28125" style="2" hidden="1" customWidth="1"/>
    <col min="22" max="71" width="3.28125" style="2" customWidth="1"/>
    <col min="72" max="16384" width="2.28125" style="2" customWidth="1"/>
  </cols>
  <sheetData>
    <row r="1" spans="1:71" ht="14.25" customHeight="1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</row>
    <row r="2" spans="1:71" s="3" customFormat="1" ht="51.75" customHeight="1">
      <c r="A2" s="14"/>
      <c r="B2" s="15"/>
      <c r="C2" s="15"/>
      <c r="D2" s="15"/>
      <c r="E2" s="15"/>
      <c r="F2" s="15"/>
      <c r="G2" s="15"/>
      <c r="H2" s="15"/>
      <c r="I2" s="15"/>
      <c r="J2" s="16"/>
      <c r="K2" s="13"/>
      <c r="L2" s="33" t="s">
        <v>45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18" t="s">
        <v>0</v>
      </c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20"/>
      <c r="AP2" s="18" t="s">
        <v>1</v>
      </c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20"/>
      <c r="BE2" s="18" t="s">
        <v>40</v>
      </c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20"/>
    </row>
    <row r="3" spans="1:71" s="3" customFormat="1" ht="9.75" customHeight="1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3"/>
      <c r="L3" s="27">
        <v>2008</v>
      </c>
      <c r="M3" s="28"/>
      <c r="N3" s="28"/>
      <c r="O3" s="28"/>
      <c r="P3" s="28"/>
      <c r="Q3" s="28">
        <v>2009</v>
      </c>
      <c r="R3" s="28"/>
      <c r="S3" s="28"/>
      <c r="T3" s="28"/>
      <c r="U3" s="28"/>
      <c r="V3" s="28">
        <v>2010</v>
      </c>
      <c r="W3" s="28"/>
      <c r="X3" s="28"/>
      <c r="Y3" s="28"/>
      <c r="Z3" s="28"/>
      <c r="AA3" s="27">
        <v>2011</v>
      </c>
      <c r="AB3" s="28"/>
      <c r="AC3" s="28"/>
      <c r="AD3" s="28"/>
      <c r="AE3" s="28"/>
      <c r="AF3" s="28">
        <v>2012</v>
      </c>
      <c r="AG3" s="28"/>
      <c r="AH3" s="28"/>
      <c r="AI3" s="28"/>
      <c r="AJ3" s="28"/>
      <c r="AK3" s="28">
        <v>2013</v>
      </c>
      <c r="AL3" s="28"/>
      <c r="AM3" s="28"/>
      <c r="AN3" s="28"/>
      <c r="AO3" s="31"/>
      <c r="AP3" s="27">
        <v>2011</v>
      </c>
      <c r="AQ3" s="28"/>
      <c r="AR3" s="28"/>
      <c r="AS3" s="28"/>
      <c r="AT3" s="28"/>
      <c r="AU3" s="28">
        <v>2012</v>
      </c>
      <c r="AV3" s="28"/>
      <c r="AW3" s="28"/>
      <c r="AX3" s="28"/>
      <c r="AY3" s="28"/>
      <c r="AZ3" s="28">
        <v>2013</v>
      </c>
      <c r="BA3" s="28"/>
      <c r="BB3" s="28"/>
      <c r="BC3" s="28"/>
      <c r="BD3" s="31"/>
      <c r="BE3" s="27">
        <v>2011</v>
      </c>
      <c r="BF3" s="28"/>
      <c r="BG3" s="28"/>
      <c r="BH3" s="28"/>
      <c r="BI3" s="28"/>
      <c r="BJ3" s="28">
        <v>2012</v>
      </c>
      <c r="BK3" s="28"/>
      <c r="BL3" s="28"/>
      <c r="BM3" s="28"/>
      <c r="BN3" s="28"/>
      <c r="BO3" s="28">
        <v>2013</v>
      </c>
      <c r="BP3" s="28"/>
      <c r="BQ3" s="28"/>
      <c r="BR3" s="28"/>
      <c r="BS3" s="31"/>
    </row>
    <row r="4" spans="1:71" s="3" customFormat="1" ht="12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6"/>
      <c r="L4" s="29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29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2"/>
      <c r="AP4" s="29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2"/>
      <c r="BE4" s="29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2"/>
    </row>
    <row r="5" spans="1:71" ht="9.75" customHeight="1">
      <c r="A5" s="36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8"/>
      <c r="L5" s="34">
        <f>+L7</f>
        <v>23496.799900095397</v>
      </c>
      <c r="M5" s="35"/>
      <c r="N5" s="35"/>
      <c r="O5" s="35"/>
      <c r="P5" s="35"/>
      <c r="Q5" s="34">
        <f>+Q7</f>
        <v>23890.1286005596</v>
      </c>
      <c r="R5" s="35"/>
      <c r="S5" s="35"/>
      <c r="T5" s="35"/>
      <c r="U5" s="35"/>
      <c r="V5" s="34">
        <f>+V7</f>
        <v>19589.918942</v>
      </c>
      <c r="W5" s="35"/>
      <c r="X5" s="35"/>
      <c r="Y5" s="35"/>
      <c r="Z5" s="35"/>
      <c r="AA5" s="34">
        <f>+AA7</f>
        <v>16277</v>
      </c>
      <c r="AB5" s="35"/>
      <c r="AC5" s="35"/>
      <c r="AD5" s="35"/>
      <c r="AE5" s="35"/>
      <c r="AF5" s="34">
        <f>+AF7</f>
        <v>17457</v>
      </c>
      <c r="AG5" s="35"/>
      <c r="AH5" s="35"/>
      <c r="AI5" s="35"/>
      <c r="AJ5" s="35"/>
      <c r="AK5" s="34">
        <f>+AK7</f>
        <v>18279</v>
      </c>
      <c r="AL5" s="35"/>
      <c r="AM5" s="35"/>
      <c r="AN5" s="35"/>
      <c r="AO5" s="35"/>
      <c r="AP5" s="34">
        <f>+AP7</f>
        <v>1078</v>
      </c>
      <c r="AQ5" s="35"/>
      <c r="AR5" s="35"/>
      <c r="AS5" s="35"/>
      <c r="AT5" s="35"/>
      <c r="AU5" s="34">
        <f>+AU7</f>
        <v>4308</v>
      </c>
      <c r="AV5" s="35"/>
      <c r="AW5" s="35"/>
      <c r="AX5" s="35"/>
      <c r="AY5" s="35"/>
      <c r="AZ5" s="34">
        <f>+AZ7</f>
        <v>4156</v>
      </c>
      <c r="BA5" s="35"/>
      <c r="BB5" s="35"/>
      <c r="BC5" s="35"/>
      <c r="BD5" s="35"/>
      <c r="BE5" s="34">
        <f>+BE7</f>
        <v>17355</v>
      </c>
      <c r="BF5" s="35"/>
      <c r="BG5" s="35"/>
      <c r="BH5" s="35"/>
      <c r="BI5" s="35"/>
      <c r="BJ5" s="34">
        <f>+BJ7</f>
        <v>21765</v>
      </c>
      <c r="BK5" s="35"/>
      <c r="BL5" s="35"/>
      <c r="BM5" s="35"/>
      <c r="BN5" s="35"/>
      <c r="BO5" s="34">
        <f>+BO7</f>
        <v>22435</v>
      </c>
      <c r="BP5" s="35"/>
      <c r="BQ5" s="35"/>
      <c r="BR5" s="35"/>
      <c r="BS5" s="35"/>
    </row>
    <row r="6" spans="1:71" ht="4.5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8"/>
      <c r="L6" s="34"/>
      <c r="M6" s="35"/>
      <c r="N6" s="35"/>
      <c r="O6" s="35"/>
      <c r="P6" s="35"/>
      <c r="Q6" s="34"/>
      <c r="R6" s="35"/>
      <c r="S6" s="35"/>
      <c r="T6" s="35"/>
      <c r="U6" s="35"/>
      <c r="V6" s="34"/>
      <c r="W6" s="35"/>
      <c r="X6" s="35"/>
      <c r="Y6" s="35"/>
      <c r="Z6" s="35"/>
      <c r="AA6" s="34"/>
      <c r="AB6" s="35"/>
      <c r="AC6" s="35"/>
      <c r="AD6" s="35"/>
      <c r="AE6" s="35"/>
      <c r="AF6" s="34"/>
      <c r="AG6" s="35"/>
      <c r="AH6" s="35"/>
      <c r="AI6" s="35"/>
      <c r="AJ6" s="35"/>
      <c r="AK6" s="34"/>
      <c r="AL6" s="35"/>
      <c r="AM6" s="35"/>
      <c r="AN6" s="35"/>
      <c r="AO6" s="35"/>
      <c r="AP6" s="34"/>
      <c r="AQ6" s="35"/>
      <c r="AR6" s="35"/>
      <c r="AS6" s="35"/>
      <c r="AT6" s="35"/>
      <c r="AU6" s="34"/>
      <c r="AV6" s="35"/>
      <c r="AW6" s="35"/>
      <c r="AX6" s="35"/>
      <c r="AY6" s="35"/>
      <c r="AZ6" s="34"/>
      <c r="BA6" s="35"/>
      <c r="BB6" s="35"/>
      <c r="BC6" s="35"/>
      <c r="BD6" s="35"/>
      <c r="BE6" s="34"/>
      <c r="BF6" s="35"/>
      <c r="BG6" s="35"/>
      <c r="BH6" s="35"/>
      <c r="BI6" s="35"/>
      <c r="BJ6" s="34"/>
      <c r="BK6" s="35"/>
      <c r="BL6" s="35"/>
      <c r="BM6" s="35"/>
      <c r="BN6" s="35"/>
      <c r="BO6" s="34"/>
      <c r="BP6" s="35"/>
      <c r="BQ6" s="35"/>
      <c r="BR6" s="35"/>
      <c r="BS6" s="35"/>
    </row>
    <row r="7" spans="1:71" ht="7.5" customHeight="1">
      <c r="A7" s="39" t="s">
        <v>4</v>
      </c>
      <c r="B7" s="40"/>
      <c r="C7" s="40"/>
      <c r="D7" s="40"/>
      <c r="E7" s="40"/>
      <c r="F7" s="40"/>
      <c r="G7" s="40"/>
      <c r="H7" s="40"/>
      <c r="I7" s="40"/>
      <c r="J7" s="40"/>
      <c r="K7" s="41"/>
      <c r="L7" s="42">
        <f>+L9+L15+L27</f>
        <v>23496.799900095397</v>
      </c>
      <c r="M7" s="43"/>
      <c r="N7" s="43"/>
      <c r="O7" s="43"/>
      <c r="P7" s="43"/>
      <c r="Q7" s="42">
        <f>+Q9+Q15+Q27</f>
        <v>23890.1286005596</v>
      </c>
      <c r="R7" s="43"/>
      <c r="S7" s="43"/>
      <c r="T7" s="43"/>
      <c r="U7" s="43"/>
      <c r="V7" s="42">
        <f>+V9+V15+V27</f>
        <v>19589.918942</v>
      </c>
      <c r="W7" s="43"/>
      <c r="X7" s="43"/>
      <c r="Y7" s="43"/>
      <c r="Z7" s="43"/>
      <c r="AA7" s="42">
        <f>+AA9+AA15+AA27</f>
        <v>16277</v>
      </c>
      <c r="AB7" s="43"/>
      <c r="AC7" s="43"/>
      <c r="AD7" s="43"/>
      <c r="AE7" s="43"/>
      <c r="AF7" s="42">
        <f>+AF9+AF15+AF27</f>
        <v>17457</v>
      </c>
      <c r="AG7" s="43"/>
      <c r="AH7" s="43"/>
      <c r="AI7" s="43"/>
      <c r="AJ7" s="43"/>
      <c r="AK7" s="42">
        <f>+AK9+AK15+AK27</f>
        <v>18279</v>
      </c>
      <c r="AL7" s="43"/>
      <c r="AM7" s="43"/>
      <c r="AN7" s="43"/>
      <c r="AO7" s="43"/>
      <c r="AP7" s="42">
        <f>+AP9+AP15+AP27</f>
        <v>1078</v>
      </c>
      <c r="AQ7" s="43"/>
      <c r="AR7" s="43"/>
      <c r="AS7" s="43"/>
      <c r="AT7" s="43"/>
      <c r="AU7" s="42">
        <f>+AU9+AU15+AU27</f>
        <v>4308</v>
      </c>
      <c r="AV7" s="43"/>
      <c r="AW7" s="43"/>
      <c r="AX7" s="43"/>
      <c r="AY7" s="43"/>
      <c r="AZ7" s="42">
        <f>+AZ9+AZ15+AZ27</f>
        <v>4156</v>
      </c>
      <c r="BA7" s="43"/>
      <c r="BB7" s="43"/>
      <c r="BC7" s="43"/>
      <c r="BD7" s="43"/>
      <c r="BE7" s="42">
        <f>AA7+AP7</f>
        <v>17355</v>
      </c>
      <c r="BF7" s="43"/>
      <c r="BG7" s="43"/>
      <c r="BH7" s="43"/>
      <c r="BI7" s="43"/>
      <c r="BJ7" s="42">
        <f>AF7+AU7</f>
        <v>21765</v>
      </c>
      <c r="BK7" s="43"/>
      <c r="BL7" s="43"/>
      <c r="BM7" s="43"/>
      <c r="BN7" s="43"/>
      <c r="BO7" s="42">
        <f>AK7+AZ7</f>
        <v>22435</v>
      </c>
      <c r="BP7" s="43"/>
      <c r="BQ7" s="43"/>
      <c r="BR7" s="43"/>
      <c r="BS7" s="43"/>
    </row>
    <row r="8" spans="1:71" ht="7.5" customHeight="1">
      <c r="A8" s="39"/>
      <c r="B8" s="40"/>
      <c r="C8" s="40"/>
      <c r="D8" s="40"/>
      <c r="E8" s="40"/>
      <c r="F8" s="40"/>
      <c r="G8" s="40"/>
      <c r="H8" s="40"/>
      <c r="I8" s="40"/>
      <c r="J8" s="40"/>
      <c r="K8" s="41"/>
      <c r="L8" s="42"/>
      <c r="M8" s="43"/>
      <c r="N8" s="43"/>
      <c r="O8" s="43"/>
      <c r="P8" s="43"/>
      <c r="Q8" s="42"/>
      <c r="R8" s="43"/>
      <c r="S8" s="43"/>
      <c r="T8" s="43"/>
      <c r="U8" s="43"/>
      <c r="V8" s="42"/>
      <c r="W8" s="43"/>
      <c r="X8" s="43"/>
      <c r="Y8" s="43"/>
      <c r="Z8" s="43"/>
      <c r="AA8" s="42"/>
      <c r="AB8" s="43"/>
      <c r="AC8" s="43"/>
      <c r="AD8" s="43"/>
      <c r="AE8" s="43"/>
      <c r="AF8" s="42"/>
      <c r="AG8" s="43"/>
      <c r="AH8" s="43"/>
      <c r="AI8" s="43"/>
      <c r="AJ8" s="43"/>
      <c r="AK8" s="42"/>
      <c r="AL8" s="43"/>
      <c r="AM8" s="43"/>
      <c r="AN8" s="43"/>
      <c r="AO8" s="43"/>
      <c r="AP8" s="42"/>
      <c r="AQ8" s="43"/>
      <c r="AR8" s="43"/>
      <c r="AS8" s="43"/>
      <c r="AT8" s="43"/>
      <c r="AU8" s="42"/>
      <c r="AV8" s="43"/>
      <c r="AW8" s="43"/>
      <c r="AX8" s="43"/>
      <c r="AY8" s="43"/>
      <c r="AZ8" s="42"/>
      <c r="BA8" s="43"/>
      <c r="BB8" s="43"/>
      <c r="BC8" s="43"/>
      <c r="BD8" s="43"/>
      <c r="BE8" s="42"/>
      <c r="BF8" s="43"/>
      <c r="BG8" s="43"/>
      <c r="BH8" s="43"/>
      <c r="BI8" s="43"/>
      <c r="BJ8" s="42"/>
      <c r="BK8" s="43"/>
      <c r="BL8" s="43"/>
      <c r="BM8" s="43"/>
      <c r="BN8" s="43"/>
      <c r="BO8" s="42"/>
      <c r="BP8" s="43"/>
      <c r="BQ8" s="43"/>
      <c r="BR8" s="43"/>
      <c r="BS8" s="43"/>
    </row>
    <row r="9" spans="1:71" s="6" customFormat="1" ht="7.5" customHeight="1">
      <c r="A9" s="48" t="s">
        <v>5</v>
      </c>
      <c r="B9" s="49"/>
      <c r="C9" s="49"/>
      <c r="D9" s="49"/>
      <c r="E9" s="49"/>
      <c r="F9" s="49"/>
      <c r="G9" s="49"/>
      <c r="H9" s="49"/>
      <c r="I9" s="49"/>
      <c r="J9" s="49"/>
      <c r="K9" s="50"/>
      <c r="L9" s="44">
        <f>+L11+L13</f>
        <v>22885.880958095397</v>
      </c>
      <c r="M9" s="45"/>
      <c r="N9" s="45"/>
      <c r="O9" s="45"/>
      <c r="P9" s="45"/>
      <c r="Q9" s="44">
        <f>+Q11+Q13</f>
        <v>23239.2096585596</v>
      </c>
      <c r="R9" s="45"/>
      <c r="S9" s="45"/>
      <c r="T9" s="45"/>
      <c r="U9" s="45"/>
      <c r="V9" s="46">
        <f>+V11+V13</f>
        <v>18929</v>
      </c>
      <c r="W9" s="47"/>
      <c r="X9" s="47"/>
      <c r="Y9" s="47"/>
      <c r="Z9" s="47"/>
      <c r="AA9" s="46">
        <f>+AA11+AA13</f>
        <v>15616</v>
      </c>
      <c r="AB9" s="47"/>
      <c r="AC9" s="47"/>
      <c r="AD9" s="47"/>
      <c r="AE9" s="47"/>
      <c r="AF9" s="46">
        <f>+AF11+AF13</f>
        <v>16796</v>
      </c>
      <c r="AG9" s="47"/>
      <c r="AH9" s="47"/>
      <c r="AI9" s="47"/>
      <c r="AJ9" s="47"/>
      <c r="AK9" s="46">
        <f>+AK11+AK13</f>
        <v>17618</v>
      </c>
      <c r="AL9" s="47"/>
      <c r="AM9" s="47"/>
      <c r="AN9" s="47"/>
      <c r="AO9" s="47"/>
      <c r="AP9" s="46">
        <f>+AP11+AP13</f>
        <v>1078</v>
      </c>
      <c r="AQ9" s="47"/>
      <c r="AR9" s="47"/>
      <c r="AS9" s="47"/>
      <c r="AT9" s="47"/>
      <c r="AU9" s="46">
        <f>+AU11+AU13</f>
        <v>4308</v>
      </c>
      <c r="AV9" s="47"/>
      <c r="AW9" s="47"/>
      <c r="AX9" s="47"/>
      <c r="AY9" s="47"/>
      <c r="AZ9" s="46">
        <f>+AZ11+AZ13</f>
        <v>4156</v>
      </c>
      <c r="BA9" s="47"/>
      <c r="BB9" s="47"/>
      <c r="BC9" s="47"/>
      <c r="BD9" s="47"/>
      <c r="BE9" s="44">
        <f>+BE11+BE13</f>
        <v>16694</v>
      </c>
      <c r="BF9" s="45"/>
      <c r="BG9" s="45"/>
      <c r="BH9" s="45"/>
      <c r="BI9" s="45"/>
      <c r="BJ9" s="44">
        <f>+BJ11+BJ13</f>
        <v>21104</v>
      </c>
      <c r="BK9" s="45"/>
      <c r="BL9" s="45"/>
      <c r="BM9" s="45"/>
      <c r="BN9" s="45"/>
      <c r="BO9" s="44">
        <f>+BO11+BO13</f>
        <v>21774</v>
      </c>
      <c r="BP9" s="45"/>
      <c r="BQ9" s="45"/>
      <c r="BR9" s="45"/>
      <c r="BS9" s="45"/>
    </row>
    <row r="10" spans="1:71" s="6" customFormat="1" ht="7.5" customHeight="1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50"/>
      <c r="L10" s="44"/>
      <c r="M10" s="45"/>
      <c r="N10" s="45"/>
      <c r="O10" s="45"/>
      <c r="P10" s="45"/>
      <c r="Q10" s="44"/>
      <c r="R10" s="45"/>
      <c r="S10" s="45"/>
      <c r="T10" s="45"/>
      <c r="U10" s="45"/>
      <c r="V10" s="46"/>
      <c r="W10" s="47"/>
      <c r="X10" s="47"/>
      <c r="Y10" s="47"/>
      <c r="Z10" s="47"/>
      <c r="AA10" s="46"/>
      <c r="AB10" s="47"/>
      <c r="AC10" s="47"/>
      <c r="AD10" s="47"/>
      <c r="AE10" s="47"/>
      <c r="AF10" s="46"/>
      <c r="AG10" s="47"/>
      <c r="AH10" s="47"/>
      <c r="AI10" s="47"/>
      <c r="AJ10" s="47"/>
      <c r="AK10" s="46"/>
      <c r="AL10" s="47"/>
      <c r="AM10" s="47"/>
      <c r="AN10" s="47"/>
      <c r="AO10" s="47"/>
      <c r="AP10" s="46"/>
      <c r="AQ10" s="47"/>
      <c r="AR10" s="47"/>
      <c r="AS10" s="47"/>
      <c r="AT10" s="47"/>
      <c r="AU10" s="46"/>
      <c r="AV10" s="47"/>
      <c r="AW10" s="47"/>
      <c r="AX10" s="47"/>
      <c r="AY10" s="47"/>
      <c r="AZ10" s="46"/>
      <c r="BA10" s="47"/>
      <c r="BB10" s="47"/>
      <c r="BC10" s="47"/>
      <c r="BD10" s="47"/>
      <c r="BE10" s="44"/>
      <c r="BF10" s="45"/>
      <c r="BG10" s="45"/>
      <c r="BH10" s="45"/>
      <c r="BI10" s="45"/>
      <c r="BJ10" s="44"/>
      <c r="BK10" s="45"/>
      <c r="BL10" s="45"/>
      <c r="BM10" s="45"/>
      <c r="BN10" s="45"/>
      <c r="BO10" s="44"/>
      <c r="BP10" s="45"/>
      <c r="BQ10" s="45"/>
      <c r="BR10" s="45"/>
      <c r="BS10" s="45"/>
    </row>
    <row r="11" spans="1:71" s="5" customFormat="1" ht="8.25" customHeight="1">
      <c r="A11" s="51" t="s">
        <v>6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54">
        <v>22062.298906095395</v>
      </c>
      <c r="M11" s="55"/>
      <c r="N11" s="55"/>
      <c r="O11" s="55"/>
      <c r="P11" s="55"/>
      <c r="Q11" s="55">
        <v>22026.210222559603</v>
      </c>
      <c r="R11" s="55"/>
      <c r="S11" s="55"/>
      <c r="T11" s="55"/>
      <c r="U11" s="55"/>
      <c r="V11" s="56">
        <f>6004+12221</f>
        <v>18225</v>
      </c>
      <c r="W11" s="56"/>
      <c r="X11" s="56"/>
      <c r="Y11" s="56"/>
      <c r="Z11" s="56"/>
      <c r="AA11" s="58">
        <f>2357+12838</f>
        <v>15195</v>
      </c>
      <c r="AB11" s="56"/>
      <c r="AC11" s="56"/>
      <c r="AD11" s="56"/>
      <c r="AE11" s="56"/>
      <c r="AF11" s="56">
        <f>2514+13810</f>
        <v>16324</v>
      </c>
      <c r="AG11" s="56"/>
      <c r="AH11" s="56"/>
      <c r="AI11" s="56"/>
      <c r="AJ11" s="56"/>
      <c r="AK11" s="56">
        <f>2584+14611</f>
        <v>17195</v>
      </c>
      <c r="AL11" s="56"/>
      <c r="AM11" s="56"/>
      <c r="AN11" s="56"/>
      <c r="AO11" s="59"/>
      <c r="AP11" s="58">
        <f>483+595</f>
        <v>1078</v>
      </c>
      <c r="AQ11" s="56"/>
      <c r="AR11" s="56"/>
      <c r="AS11" s="56"/>
      <c r="AT11" s="56"/>
      <c r="AU11" s="56">
        <f>3554+754</f>
        <v>4308</v>
      </c>
      <c r="AV11" s="56"/>
      <c r="AW11" s="56"/>
      <c r="AX11" s="56"/>
      <c r="AY11" s="56"/>
      <c r="AZ11" s="56">
        <f>3244+912</f>
        <v>4156</v>
      </c>
      <c r="BA11" s="56"/>
      <c r="BB11" s="56"/>
      <c r="BC11" s="56"/>
      <c r="BD11" s="59"/>
      <c r="BE11" s="54">
        <f>AA11+AP11</f>
        <v>16273</v>
      </c>
      <c r="BF11" s="55"/>
      <c r="BG11" s="55"/>
      <c r="BH11" s="55"/>
      <c r="BI11" s="55"/>
      <c r="BJ11" s="55">
        <f>AF11+AU11</f>
        <v>20632</v>
      </c>
      <c r="BK11" s="55"/>
      <c r="BL11" s="55"/>
      <c r="BM11" s="55"/>
      <c r="BN11" s="55"/>
      <c r="BO11" s="55">
        <f>AK11+AZ11</f>
        <v>21351</v>
      </c>
      <c r="BP11" s="55"/>
      <c r="BQ11" s="55"/>
      <c r="BR11" s="55"/>
      <c r="BS11" s="57"/>
    </row>
    <row r="12" spans="1:71" s="5" customFormat="1" ht="8.25" customHeight="1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53"/>
      <c r="L12" s="54"/>
      <c r="M12" s="55"/>
      <c r="N12" s="55"/>
      <c r="O12" s="55"/>
      <c r="P12" s="55"/>
      <c r="Q12" s="55"/>
      <c r="R12" s="55"/>
      <c r="S12" s="55"/>
      <c r="T12" s="55"/>
      <c r="U12" s="55"/>
      <c r="V12" s="56"/>
      <c r="W12" s="56"/>
      <c r="X12" s="56"/>
      <c r="Y12" s="56"/>
      <c r="Z12" s="56"/>
      <c r="AA12" s="58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9"/>
      <c r="AP12" s="58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9"/>
      <c r="BE12" s="54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7"/>
    </row>
    <row r="13" spans="1:71" s="5" customFormat="1" ht="8.25" customHeight="1">
      <c r="A13" s="51" t="s">
        <v>7</v>
      </c>
      <c r="B13" s="52"/>
      <c r="C13" s="52"/>
      <c r="D13" s="52"/>
      <c r="E13" s="52"/>
      <c r="F13" s="52"/>
      <c r="G13" s="52"/>
      <c r="H13" s="52"/>
      <c r="I13" s="52"/>
      <c r="J13" s="52"/>
      <c r="K13" s="53"/>
      <c r="L13" s="54">
        <v>823.582052</v>
      </c>
      <c r="M13" s="55"/>
      <c r="N13" s="55"/>
      <c r="O13" s="55"/>
      <c r="P13" s="55"/>
      <c r="Q13" s="55">
        <v>1212.999436</v>
      </c>
      <c r="R13" s="55"/>
      <c r="S13" s="55"/>
      <c r="T13" s="55"/>
      <c r="U13" s="55"/>
      <c r="V13" s="56">
        <v>704</v>
      </c>
      <c r="W13" s="56"/>
      <c r="X13" s="56"/>
      <c r="Y13" s="56"/>
      <c r="Z13" s="56"/>
      <c r="AA13" s="58">
        <v>421</v>
      </c>
      <c r="AB13" s="56"/>
      <c r="AC13" s="56"/>
      <c r="AD13" s="56"/>
      <c r="AE13" s="56"/>
      <c r="AF13" s="56">
        <v>472</v>
      </c>
      <c r="AG13" s="56"/>
      <c r="AH13" s="56"/>
      <c r="AI13" s="56"/>
      <c r="AJ13" s="56"/>
      <c r="AK13" s="56">
        <v>423</v>
      </c>
      <c r="AL13" s="56"/>
      <c r="AM13" s="56"/>
      <c r="AN13" s="56"/>
      <c r="AO13" s="59"/>
      <c r="AP13" s="58">
        <v>0</v>
      </c>
      <c r="AQ13" s="56"/>
      <c r="AR13" s="56"/>
      <c r="AS13" s="56"/>
      <c r="AT13" s="56"/>
      <c r="AU13" s="56">
        <v>0</v>
      </c>
      <c r="AV13" s="56"/>
      <c r="AW13" s="56"/>
      <c r="AX13" s="56"/>
      <c r="AY13" s="56"/>
      <c r="AZ13" s="56">
        <v>0</v>
      </c>
      <c r="BA13" s="56"/>
      <c r="BB13" s="56"/>
      <c r="BC13" s="56"/>
      <c r="BD13" s="59"/>
      <c r="BE13" s="54">
        <f>AA13+AP13</f>
        <v>421</v>
      </c>
      <c r="BF13" s="55"/>
      <c r="BG13" s="55"/>
      <c r="BH13" s="55"/>
      <c r="BI13" s="55"/>
      <c r="BJ13" s="55">
        <f>AF13+AU13</f>
        <v>472</v>
      </c>
      <c r="BK13" s="55"/>
      <c r="BL13" s="55"/>
      <c r="BM13" s="55"/>
      <c r="BN13" s="55"/>
      <c r="BO13" s="55">
        <f>AK13+AZ13</f>
        <v>423</v>
      </c>
      <c r="BP13" s="55"/>
      <c r="BQ13" s="55"/>
      <c r="BR13" s="55"/>
      <c r="BS13" s="57"/>
    </row>
    <row r="14" spans="1:71" s="5" customFormat="1" ht="8.25" customHeight="1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3"/>
      <c r="L14" s="54"/>
      <c r="M14" s="55"/>
      <c r="N14" s="55"/>
      <c r="O14" s="55"/>
      <c r="P14" s="55"/>
      <c r="Q14" s="55"/>
      <c r="R14" s="55"/>
      <c r="S14" s="55"/>
      <c r="T14" s="55"/>
      <c r="U14" s="55"/>
      <c r="V14" s="56"/>
      <c r="W14" s="56"/>
      <c r="X14" s="56"/>
      <c r="Y14" s="56"/>
      <c r="Z14" s="56"/>
      <c r="AA14" s="58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9"/>
      <c r="AP14" s="58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9"/>
      <c r="BE14" s="54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7"/>
    </row>
    <row r="15" spans="1:71" s="6" customFormat="1" ht="7.5" customHeight="1">
      <c r="A15" s="48" t="s">
        <v>8</v>
      </c>
      <c r="B15" s="49"/>
      <c r="C15" s="49"/>
      <c r="D15" s="49"/>
      <c r="E15" s="49"/>
      <c r="F15" s="49"/>
      <c r="G15" s="49"/>
      <c r="H15" s="49"/>
      <c r="I15" s="49"/>
      <c r="J15" s="49"/>
      <c r="K15" s="50"/>
      <c r="L15" s="44">
        <f>+L17+L19</f>
        <v>610.918942</v>
      </c>
      <c r="M15" s="45"/>
      <c r="N15" s="45"/>
      <c r="O15" s="45"/>
      <c r="P15" s="45"/>
      <c r="Q15" s="44">
        <f>+Q17+Q19</f>
        <v>650.918942</v>
      </c>
      <c r="R15" s="45"/>
      <c r="S15" s="45"/>
      <c r="T15" s="45"/>
      <c r="U15" s="45"/>
      <c r="V15" s="44">
        <f>+V17+V19</f>
        <v>660.918942</v>
      </c>
      <c r="W15" s="45"/>
      <c r="X15" s="45"/>
      <c r="Y15" s="45"/>
      <c r="Z15" s="45"/>
      <c r="AA15" s="44">
        <f>+AA17+AA19</f>
        <v>661</v>
      </c>
      <c r="AB15" s="45"/>
      <c r="AC15" s="45"/>
      <c r="AD15" s="45"/>
      <c r="AE15" s="45"/>
      <c r="AF15" s="44">
        <f>+AF17+AF19</f>
        <v>661</v>
      </c>
      <c r="AG15" s="45"/>
      <c r="AH15" s="45"/>
      <c r="AI15" s="45"/>
      <c r="AJ15" s="45"/>
      <c r="AK15" s="44">
        <f>+AK17+AK19</f>
        <v>661</v>
      </c>
      <c r="AL15" s="45"/>
      <c r="AM15" s="45"/>
      <c r="AN15" s="45"/>
      <c r="AO15" s="45"/>
      <c r="AP15" s="44">
        <f>+AP17+AP19</f>
        <v>0</v>
      </c>
      <c r="AQ15" s="45"/>
      <c r="AR15" s="45"/>
      <c r="AS15" s="45"/>
      <c r="AT15" s="45"/>
      <c r="AU15" s="44">
        <f>+AU17+AU19</f>
        <v>0</v>
      </c>
      <c r="AV15" s="45"/>
      <c r="AW15" s="45"/>
      <c r="AX15" s="45"/>
      <c r="AY15" s="45"/>
      <c r="AZ15" s="44">
        <f>+AZ17+AZ19</f>
        <v>0</v>
      </c>
      <c r="BA15" s="45"/>
      <c r="BB15" s="45"/>
      <c r="BC15" s="45"/>
      <c r="BD15" s="45"/>
      <c r="BE15" s="44">
        <f>+BE17+BE19</f>
        <v>661</v>
      </c>
      <c r="BF15" s="45"/>
      <c r="BG15" s="45"/>
      <c r="BH15" s="45"/>
      <c r="BI15" s="45"/>
      <c r="BJ15" s="44">
        <f>+BJ17+BJ19</f>
        <v>661</v>
      </c>
      <c r="BK15" s="45"/>
      <c r="BL15" s="45"/>
      <c r="BM15" s="45"/>
      <c r="BN15" s="45"/>
      <c r="BO15" s="44">
        <f>+BO17+BO19</f>
        <v>661</v>
      </c>
      <c r="BP15" s="45"/>
      <c r="BQ15" s="45"/>
      <c r="BR15" s="45"/>
      <c r="BS15" s="45"/>
    </row>
    <row r="16" spans="1:71" s="6" customFormat="1" ht="7.5" customHeight="1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50"/>
      <c r="L16" s="44"/>
      <c r="M16" s="45"/>
      <c r="N16" s="45"/>
      <c r="O16" s="45"/>
      <c r="P16" s="45"/>
      <c r="Q16" s="44"/>
      <c r="R16" s="45"/>
      <c r="S16" s="45"/>
      <c r="T16" s="45"/>
      <c r="U16" s="45"/>
      <c r="V16" s="44"/>
      <c r="W16" s="45"/>
      <c r="X16" s="45"/>
      <c r="Y16" s="45"/>
      <c r="Z16" s="45"/>
      <c r="AA16" s="44"/>
      <c r="AB16" s="45"/>
      <c r="AC16" s="45"/>
      <c r="AD16" s="45"/>
      <c r="AE16" s="45"/>
      <c r="AF16" s="44"/>
      <c r="AG16" s="45"/>
      <c r="AH16" s="45"/>
      <c r="AI16" s="45"/>
      <c r="AJ16" s="45"/>
      <c r="AK16" s="44"/>
      <c r="AL16" s="45"/>
      <c r="AM16" s="45"/>
      <c r="AN16" s="45"/>
      <c r="AO16" s="45"/>
      <c r="AP16" s="44"/>
      <c r="AQ16" s="45"/>
      <c r="AR16" s="45"/>
      <c r="AS16" s="45"/>
      <c r="AT16" s="45"/>
      <c r="AU16" s="44"/>
      <c r="AV16" s="45"/>
      <c r="AW16" s="45"/>
      <c r="AX16" s="45"/>
      <c r="AY16" s="45"/>
      <c r="AZ16" s="44"/>
      <c r="BA16" s="45"/>
      <c r="BB16" s="45"/>
      <c r="BC16" s="45"/>
      <c r="BD16" s="45"/>
      <c r="BE16" s="44"/>
      <c r="BF16" s="45"/>
      <c r="BG16" s="45"/>
      <c r="BH16" s="45"/>
      <c r="BI16" s="45"/>
      <c r="BJ16" s="44"/>
      <c r="BK16" s="45"/>
      <c r="BL16" s="45"/>
      <c r="BM16" s="45"/>
      <c r="BN16" s="45"/>
      <c r="BO16" s="44"/>
      <c r="BP16" s="45"/>
      <c r="BQ16" s="45"/>
      <c r="BR16" s="45"/>
      <c r="BS16" s="45"/>
    </row>
    <row r="17" spans="1:71" s="5" customFormat="1" ht="8.25" customHeight="1">
      <c r="A17" s="51" t="s">
        <v>9</v>
      </c>
      <c r="B17" s="52"/>
      <c r="C17" s="52"/>
      <c r="D17" s="52"/>
      <c r="E17" s="52"/>
      <c r="F17" s="52"/>
      <c r="G17" s="52"/>
      <c r="H17" s="52"/>
      <c r="I17" s="52"/>
      <c r="J17" s="52"/>
      <c r="K17" s="53"/>
      <c r="L17" s="54">
        <v>300</v>
      </c>
      <c r="M17" s="55"/>
      <c r="N17" s="55"/>
      <c r="O17" s="55"/>
      <c r="P17" s="55"/>
      <c r="Q17" s="54">
        <v>340</v>
      </c>
      <c r="R17" s="55"/>
      <c r="S17" s="55"/>
      <c r="T17" s="55"/>
      <c r="U17" s="55"/>
      <c r="V17" s="54">
        <v>350</v>
      </c>
      <c r="W17" s="55"/>
      <c r="X17" s="55"/>
      <c r="Y17" s="55"/>
      <c r="Z17" s="55"/>
      <c r="AA17" s="54">
        <v>350</v>
      </c>
      <c r="AB17" s="55"/>
      <c r="AC17" s="55"/>
      <c r="AD17" s="55"/>
      <c r="AE17" s="55"/>
      <c r="AF17" s="54">
        <v>350</v>
      </c>
      <c r="AG17" s="55"/>
      <c r="AH17" s="55"/>
      <c r="AI17" s="55"/>
      <c r="AJ17" s="55"/>
      <c r="AK17" s="54">
        <v>350</v>
      </c>
      <c r="AL17" s="55"/>
      <c r="AM17" s="55"/>
      <c r="AN17" s="55"/>
      <c r="AO17" s="55"/>
      <c r="AP17" s="54">
        <v>0</v>
      </c>
      <c r="AQ17" s="55"/>
      <c r="AR17" s="55"/>
      <c r="AS17" s="55"/>
      <c r="AT17" s="55"/>
      <c r="AU17" s="54">
        <v>0</v>
      </c>
      <c r="AV17" s="55"/>
      <c r="AW17" s="55"/>
      <c r="AX17" s="55"/>
      <c r="AY17" s="55"/>
      <c r="AZ17" s="54">
        <v>0</v>
      </c>
      <c r="BA17" s="55"/>
      <c r="BB17" s="55"/>
      <c r="BC17" s="55"/>
      <c r="BD17" s="55"/>
      <c r="BE17" s="54">
        <f>AA17+AP17</f>
        <v>350</v>
      </c>
      <c r="BF17" s="55"/>
      <c r="BG17" s="55"/>
      <c r="BH17" s="55"/>
      <c r="BI17" s="55"/>
      <c r="BJ17" s="54">
        <f>AF17+AU17</f>
        <v>350</v>
      </c>
      <c r="BK17" s="55"/>
      <c r="BL17" s="55"/>
      <c r="BM17" s="55"/>
      <c r="BN17" s="55"/>
      <c r="BO17" s="54">
        <f>AK17+AZ17</f>
        <v>350</v>
      </c>
      <c r="BP17" s="55"/>
      <c r="BQ17" s="55"/>
      <c r="BR17" s="55"/>
      <c r="BS17" s="55"/>
    </row>
    <row r="18" spans="1:71" s="5" customFormat="1" ht="8.25" customHeight="1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3"/>
      <c r="L18" s="54"/>
      <c r="M18" s="55"/>
      <c r="N18" s="55"/>
      <c r="O18" s="55"/>
      <c r="P18" s="55"/>
      <c r="Q18" s="54"/>
      <c r="R18" s="55"/>
      <c r="S18" s="55"/>
      <c r="T18" s="55"/>
      <c r="U18" s="55"/>
      <c r="V18" s="54"/>
      <c r="W18" s="55"/>
      <c r="X18" s="55"/>
      <c r="Y18" s="55"/>
      <c r="Z18" s="55"/>
      <c r="AA18" s="54"/>
      <c r="AB18" s="55"/>
      <c r="AC18" s="55"/>
      <c r="AD18" s="55"/>
      <c r="AE18" s="55"/>
      <c r="AF18" s="54"/>
      <c r="AG18" s="55"/>
      <c r="AH18" s="55"/>
      <c r="AI18" s="55"/>
      <c r="AJ18" s="55"/>
      <c r="AK18" s="54"/>
      <c r="AL18" s="55"/>
      <c r="AM18" s="55"/>
      <c r="AN18" s="55"/>
      <c r="AO18" s="55"/>
      <c r="AP18" s="54"/>
      <c r="AQ18" s="55"/>
      <c r="AR18" s="55"/>
      <c r="AS18" s="55"/>
      <c r="AT18" s="55"/>
      <c r="AU18" s="54"/>
      <c r="AV18" s="55"/>
      <c r="AW18" s="55"/>
      <c r="AX18" s="55"/>
      <c r="AY18" s="55"/>
      <c r="AZ18" s="54"/>
      <c r="BA18" s="55"/>
      <c r="BB18" s="55"/>
      <c r="BC18" s="55"/>
      <c r="BD18" s="55"/>
      <c r="BE18" s="54"/>
      <c r="BF18" s="55"/>
      <c r="BG18" s="55"/>
      <c r="BH18" s="55"/>
      <c r="BI18" s="55"/>
      <c r="BJ18" s="54"/>
      <c r="BK18" s="55"/>
      <c r="BL18" s="55"/>
      <c r="BM18" s="55"/>
      <c r="BN18" s="55"/>
      <c r="BO18" s="54"/>
      <c r="BP18" s="55"/>
      <c r="BQ18" s="55"/>
      <c r="BR18" s="55"/>
      <c r="BS18" s="55"/>
    </row>
    <row r="19" spans="1:71" s="5" customFormat="1" ht="8.25" customHeight="1">
      <c r="A19" s="51" t="s">
        <v>10</v>
      </c>
      <c r="B19" s="52"/>
      <c r="C19" s="52"/>
      <c r="D19" s="52"/>
      <c r="E19" s="52"/>
      <c r="F19" s="52"/>
      <c r="G19" s="52"/>
      <c r="H19" s="52"/>
      <c r="I19" s="52"/>
      <c r="J19" s="52"/>
      <c r="K19" s="53"/>
      <c r="L19" s="54">
        <f>+L21+L23+L25</f>
        <v>310.918942</v>
      </c>
      <c r="M19" s="55"/>
      <c r="N19" s="55"/>
      <c r="O19" s="55"/>
      <c r="P19" s="55"/>
      <c r="Q19" s="54">
        <f>+Q21+Q23+Q25</f>
        <v>310.918942</v>
      </c>
      <c r="R19" s="55"/>
      <c r="S19" s="55"/>
      <c r="T19" s="55"/>
      <c r="U19" s="55"/>
      <c r="V19" s="54">
        <f>+V21+V23+V25</f>
        <v>310.918942</v>
      </c>
      <c r="W19" s="55"/>
      <c r="X19" s="55"/>
      <c r="Y19" s="55"/>
      <c r="Z19" s="55"/>
      <c r="AA19" s="54">
        <f>+AA21+AA23+AA25</f>
        <v>311</v>
      </c>
      <c r="AB19" s="55"/>
      <c r="AC19" s="55"/>
      <c r="AD19" s="55"/>
      <c r="AE19" s="55"/>
      <c r="AF19" s="54">
        <f>+AF21+AF23+AF25</f>
        <v>311</v>
      </c>
      <c r="AG19" s="55"/>
      <c r="AH19" s="55"/>
      <c r="AI19" s="55"/>
      <c r="AJ19" s="55"/>
      <c r="AK19" s="54">
        <f>+AK21+AK23+AK25</f>
        <v>311</v>
      </c>
      <c r="AL19" s="55"/>
      <c r="AM19" s="55"/>
      <c r="AN19" s="55"/>
      <c r="AO19" s="55"/>
      <c r="AP19" s="54">
        <f>+AP21+AP23+AP25</f>
        <v>0</v>
      </c>
      <c r="AQ19" s="55"/>
      <c r="AR19" s="55"/>
      <c r="AS19" s="55"/>
      <c r="AT19" s="55"/>
      <c r="AU19" s="54">
        <f>+AU21+AU23+AU25</f>
        <v>0</v>
      </c>
      <c r="AV19" s="55"/>
      <c r="AW19" s="55"/>
      <c r="AX19" s="55"/>
      <c r="AY19" s="55"/>
      <c r="AZ19" s="54">
        <f>+AZ21+AZ23+AZ25</f>
        <v>0</v>
      </c>
      <c r="BA19" s="55"/>
      <c r="BB19" s="55"/>
      <c r="BC19" s="55"/>
      <c r="BD19" s="55"/>
      <c r="BE19" s="54">
        <f>+BE21+BE23+BE25</f>
        <v>311</v>
      </c>
      <c r="BF19" s="55"/>
      <c r="BG19" s="55"/>
      <c r="BH19" s="55"/>
      <c r="BI19" s="55"/>
      <c r="BJ19" s="54">
        <f>+BJ21+BJ23+BJ25</f>
        <v>311</v>
      </c>
      <c r="BK19" s="55"/>
      <c r="BL19" s="55"/>
      <c r="BM19" s="55"/>
      <c r="BN19" s="55"/>
      <c r="BO19" s="54">
        <f>+BO21+BO23+BO25</f>
        <v>311</v>
      </c>
      <c r="BP19" s="55"/>
      <c r="BQ19" s="55"/>
      <c r="BR19" s="55"/>
      <c r="BS19" s="55"/>
    </row>
    <row r="20" spans="1:71" s="5" customFormat="1" ht="8.25" customHeight="1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3"/>
      <c r="L20" s="54"/>
      <c r="M20" s="55"/>
      <c r="N20" s="55"/>
      <c r="O20" s="55"/>
      <c r="P20" s="55"/>
      <c r="Q20" s="54"/>
      <c r="R20" s="55"/>
      <c r="S20" s="55"/>
      <c r="T20" s="55"/>
      <c r="U20" s="55"/>
      <c r="V20" s="54"/>
      <c r="W20" s="55"/>
      <c r="X20" s="55"/>
      <c r="Y20" s="55"/>
      <c r="Z20" s="55"/>
      <c r="AA20" s="54"/>
      <c r="AB20" s="55"/>
      <c r="AC20" s="55"/>
      <c r="AD20" s="55"/>
      <c r="AE20" s="55"/>
      <c r="AF20" s="54"/>
      <c r="AG20" s="55"/>
      <c r="AH20" s="55"/>
      <c r="AI20" s="55"/>
      <c r="AJ20" s="55"/>
      <c r="AK20" s="54"/>
      <c r="AL20" s="55"/>
      <c r="AM20" s="55"/>
      <c r="AN20" s="55"/>
      <c r="AO20" s="55"/>
      <c r="AP20" s="54"/>
      <c r="AQ20" s="55"/>
      <c r="AR20" s="55"/>
      <c r="AS20" s="55"/>
      <c r="AT20" s="55"/>
      <c r="AU20" s="54"/>
      <c r="AV20" s="55"/>
      <c r="AW20" s="55"/>
      <c r="AX20" s="55"/>
      <c r="AY20" s="55"/>
      <c r="AZ20" s="54"/>
      <c r="BA20" s="55"/>
      <c r="BB20" s="55"/>
      <c r="BC20" s="55"/>
      <c r="BD20" s="55"/>
      <c r="BE20" s="54"/>
      <c r="BF20" s="55"/>
      <c r="BG20" s="55"/>
      <c r="BH20" s="55"/>
      <c r="BI20" s="55"/>
      <c r="BJ20" s="54"/>
      <c r="BK20" s="55"/>
      <c r="BL20" s="55"/>
      <c r="BM20" s="55"/>
      <c r="BN20" s="55"/>
      <c r="BO20" s="54"/>
      <c r="BP20" s="55"/>
      <c r="BQ20" s="55"/>
      <c r="BR20" s="55"/>
      <c r="BS20" s="55"/>
    </row>
    <row r="21" spans="1:71" s="3" customFormat="1" ht="9.75" customHeight="1">
      <c r="A21" s="60" t="s">
        <v>11</v>
      </c>
      <c r="B21" s="61"/>
      <c r="C21" s="61"/>
      <c r="D21" s="61"/>
      <c r="E21" s="61"/>
      <c r="F21" s="61"/>
      <c r="G21" s="61"/>
      <c r="H21" s="61"/>
      <c r="I21" s="61"/>
      <c r="J21" s="61"/>
      <c r="K21" s="62"/>
      <c r="L21" s="54">
        <v>0</v>
      </c>
      <c r="M21" s="55"/>
      <c r="N21" s="55"/>
      <c r="O21" s="55"/>
      <c r="P21" s="55"/>
      <c r="Q21" s="54">
        <v>0</v>
      </c>
      <c r="R21" s="55"/>
      <c r="S21" s="55"/>
      <c r="T21" s="55"/>
      <c r="U21" s="55"/>
      <c r="V21" s="54">
        <v>0</v>
      </c>
      <c r="W21" s="55"/>
      <c r="X21" s="55"/>
      <c r="Y21" s="55"/>
      <c r="Z21" s="55"/>
      <c r="AA21" s="54">
        <v>0</v>
      </c>
      <c r="AB21" s="55"/>
      <c r="AC21" s="55"/>
      <c r="AD21" s="55"/>
      <c r="AE21" s="55"/>
      <c r="AF21" s="54">
        <v>0</v>
      </c>
      <c r="AG21" s="55"/>
      <c r="AH21" s="55"/>
      <c r="AI21" s="55"/>
      <c r="AJ21" s="55"/>
      <c r="AK21" s="54">
        <v>0</v>
      </c>
      <c r="AL21" s="55"/>
      <c r="AM21" s="55"/>
      <c r="AN21" s="55"/>
      <c r="AO21" s="55"/>
      <c r="AP21" s="54">
        <v>0</v>
      </c>
      <c r="AQ21" s="55"/>
      <c r="AR21" s="55"/>
      <c r="AS21" s="55"/>
      <c r="AT21" s="55"/>
      <c r="AU21" s="54">
        <v>0</v>
      </c>
      <c r="AV21" s="55"/>
      <c r="AW21" s="55"/>
      <c r="AX21" s="55"/>
      <c r="AY21" s="55"/>
      <c r="AZ21" s="54">
        <v>0</v>
      </c>
      <c r="BA21" s="55"/>
      <c r="BB21" s="55"/>
      <c r="BC21" s="55"/>
      <c r="BD21" s="55"/>
      <c r="BE21" s="54">
        <f>AA21+AP21</f>
        <v>0</v>
      </c>
      <c r="BF21" s="55"/>
      <c r="BG21" s="55"/>
      <c r="BH21" s="55"/>
      <c r="BI21" s="55"/>
      <c r="BJ21" s="54">
        <f>AF21+AU21</f>
        <v>0</v>
      </c>
      <c r="BK21" s="55"/>
      <c r="BL21" s="55"/>
      <c r="BM21" s="55"/>
      <c r="BN21" s="55"/>
      <c r="BO21" s="54">
        <f>AK21+AZ21</f>
        <v>0</v>
      </c>
      <c r="BP21" s="55"/>
      <c r="BQ21" s="55"/>
      <c r="BR21" s="55"/>
      <c r="BS21" s="55"/>
    </row>
    <row r="22" spans="1:71" s="3" customFormat="1" ht="9.75" customHeight="1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54"/>
      <c r="M22" s="55"/>
      <c r="N22" s="55"/>
      <c r="O22" s="55"/>
      <c r="P22" s="55"/>
      <c r="Q22" s="54"/>
      <c r="R22" s="55"/>
      <c r="S22" s="55"/>
      <c r="T22" s="55"/>
      <c r="U22" s="55"/>
      <c r="V22" s="54"/>
      <c r="W22" s="55"/>
      <c r="X22" s="55"/>
      <c r="Y22" s="55"/>
      <c r="Z22" s="55"/>
      <c r="AA22" s="54"/>
      <c r="AB22" s="55"/>
      <c r="AC22" s="55"/>
      <c r="AD22" s="55"/>
      <c r="AE22" s="55"/>
      <c r="AF22" s="54"/>
      <c r="AG22" s="55"/>
      <c r="AH22" s="55"/>
      <c r="AI22" s="55"/>
      <c r="AJ22" s="55"/>
      <c r="AK22" s="54"/>
      <c r="AL22" s="55"/>
      <c r="AM22" s="55"/>
      <c r="AN22" s="55"/>
      <c r="AO22" s="55"/>
      <c r="AP22" s="54"/>
      <c r="AQ22" s="55"/>
      <c r="AR22" s="55"/>
      <c r="AS22" s="55"/>
      <c r="AT22" s="55"/>
      <c r="AU22" s="54"/>
      <c r="AV22" s="55"/>
      <c r="AW22" s="55"/>
      <c r="AX22" s="55"/>
      <c r="AY22" s="55"/>
      <c r="AZ22" s="54"/>
      <c r="BA22" s="55"/>
      <c r="BB22" s="55"/>
      <c r="BC22" s="55"/>
      <c r="BD22" s="55"/>
      <c r="BE22" s="54"/>
      <c r="BF22" s="55"/>
      <c r="BG22" s="55"/>
      <c r="BH22" s="55"/>
      <c r="BI22" s="55"/>
      <c r="BJ22" s="54"/>
      <c r="BK22" s="55"/>
      <c r="BL22" s="55"/>
      <c r="BM22" s="55"/>
      <c r="BN22" s="55"/>
      <c r="BO22" s="54"/>
      <c r="BP22" s="55"/>
      <c r="BQ22" s="55"/>
      <c r="BR22" s="55"/>
      <c r="BS22" s="55"/>
    </row>
    <row r="23" spans="1:71" s="3" customFormat="1" ht="9.75" customHeight="1">
      <c r="A23" s="60" t="s">
        <v>12</v>
      </c>
      <c r="B23" s="61"/>
      <c r="C23" s="61"/>
      <c r="D23" s="61"/>
      <c r="E23" s="61"/>
      <c r="F23" s="61"/>
      <c r="G23" s="61"/>
      <c r="H23" s="61"/>
      <c r="I23" s="61"/>
      <c r="J23" s="61"/>
      <c r="K23" s="62"/>
      <c r="L23" s="54">
        <v>0</v>
      </c>
      <c r="M23" s="55"/>
      <c r="N23" s="55"/>
      <c r="O23" s="55"/>
      <c r="P23" s="55"/>
      <c r="Q23" s="54">
        <v>0</v>
      </c>
      <c r="R23" s="55"/>
      <c r="S23" s="55"/>
      <c r="T23" s="55"/>
      <c r="U23" s="55"/>
      <c r="V23" s="54">
        <v>0</v>
      </c>
      <c r="W23" s="55"/>
      <c r="X23" s="55"/>
      <c r="Y23" s="55"/>
      <c r="Z23" s="55"/>
      <c r="AA23" s="54">
        <v>0</v>
      </c>
      <c r="AB23" s="55"/>
      <c r="AC23" s="55"/>
      <c r="AD23" s="55"/>
      <c r="AE23" s="55"/>
      <c r="AF23" s="54">
        <v>0</v>
      </c>
      <c r="AG23" s="55"/>
      <c r="AH23" s="55"/>
      <c r="AI23" s="55"/>
      <c r="AJ23" s="55"/>
      <c r="AK23" s="54">
        <v>0</v>
      </c>
      <c r="AL23" s="55"/>
      <c r="AM23" s="55"/>
      <c r="AN23" s="55"/>
      <c r="AO23" s="55"/>
      <c r="AP23" s="54">
        <v>0</v>
      </c>
      <c r="AQ23" s="55"/>
      <c r="AR23" s="55"/>
      <c r="AS23" s="55"/>
      <c r="AT23" s="55"/>
      <c r="AU23" s="54">
        <v>0</v>
      </c>
      <c r="AV23" s="55"/>
      <c r="AW23" s="55"/>
      <c r="AX23" s="55"/>
      <c r="AY23" s="55"/>
      <c r="AZ23" s="54">
        <v>0</v>
      </c>
      <c r="BA23" s="55"/>
      <c r="BB23" s="55"/>
      <c r="BC23" s="55"/>
      <c r="BD23" s="55"/>
      <c r="BE23" s="54">
        <f>AA23+AP23</f>
        <v>0</v>
      </c>
      <c r="BF23" s="55"/>
      <c r="BG23" s="55"/>
      <c r="BH23" s="55"/>
      <c r="BI23" s="55"/>
      <c r="BJ23" s="54">
        <f>AF23+AU23</f>
        <v>0</v>
      </c>
      <c r="BK23" s="55"/>
      <c r="BL23" s="55"/>
      <c r="BM23" s="55"/>
      <c r="BN23" s="55"/>
      <c r="BO23" s="54">
        <f>AK23+AZ23</f>
        <v>0</v>
      </c>
      <c r="BP23" s="55"/>
      <c r="BQ23" s="55"/>
      <c r="BR23" s="55"/>
      <c r="BS23" s="55"/>
    </row>
    <row r="24" spans="1:71" s="3" customFormat="1" ht="9.75" customHeight="1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2"/>
      <c r="L24" s="54"/>
      <c r="M24" s="55"/>
      <c r="N24" s="55"/>
      <c r="O24" s="55"/>
      <c r="P24" s="55"/>
      <c r="Q24" s="54"/>
      <c r="R24" s="55"/>
      <c r="S24" s="55"/>
      <c r="T24" s="55"/>
      <c r="U24" s="55"/>
      <c r="V24" s="54"/>
      <c r="W24" s="55"/>
      <c r="X24" s="55"/>
      <c r="Y24" s="55"/>
      <c r="Z24" s="55"/>
      <c r="AA24" s="54"/>
      <c r="AB24" s="55"/>
      <c r="AC24" s="55"/>
      <c r="AD24" s="55"/>
      <c r="AE24" s="55"/>
      <c r="AF24" s="54"/>
      <c r="AG24" s="55"/>
      <c r="AH24" s="55"/>
      <c r="AI24" s="55"/>
      <c r="AJ24" s="55"/>
      <c r="AK24" s="54"/>
      <c r="AL24" s="55"/>
      <c r="AM24" s="55"/>
      <c r="AN24" s="55"/>
      <c r="AO24" s="55"/>
      <c r="AP24" s="54"/>
      <c r="AQ24" s="55"/>
      <c r="AR24" s="55"/>
      <c r="AS24" s="55"/>
      <c r="AT24" s="55"/>
      <c r="AU24" s="54"/>
      <c r="AV24" s="55"/>
      <c r="AW24" s="55"/>
      <c r="AX24" s="55"/>
      <c r="AY24" s="55"/>
      <c r="AZ24" s="54"/>
      <c r="BA24" s="55"/>
      <c r="BB24" s="55"/>
      <c r="BC24" s="55"/>
      <c r="BD24" s="55"/>
      <c r="BE24" s="54"/>
      <c r="BF24" s="55"/>
      <c r="BG24" s="55"/>
      <c r="BH24" s="55"/>
      <c r="BI24" s="55"/>
      <c r="BJ24" s="54"/>
      <c r="BK24" s="55"/>
      <c r="BL24" s="55"/>
      <c r="BM24" s="55"/>
      <c r="BN24" s="55"/>
      <c r="BO24" s="54"/>
      <c r="BP24" s="55"/>
      <c r="BQ24" s="55"/>
      <c r="BR24" s="55"/>
      <c r="BS24" s="55"/>
    </row>
    <row r="25" spans="1:71" s="3" customFormat="1" ht="9.75" customHeight="1">
      <c r="A25" s="60" t="s">
        <v>13</v>
      </c>
      <c r="B25" s="61"/>
      <c r="C25" s="61"/>
      <c r="D25" s="61"/>
      <c r="E25" s="61"/>
      <c r="F25" s="61"/>
      <c r="G25" s="61"/>
      <c r="H25" s="61"/>
      <c r="I25" s="61"/>
      <c r="J25" s="61"/>
      <c r="K25" s="62"/>
      <c r="L25" s="54">
        <v>310.918942</v>
      </c>
      <c r="M25" s="55"/>
      <c r="N25" s="55"/>
      <c r="O25" s="55"/>
      <c r="P25" s="55"/>
      <c r="Q25" s="54">
        <v>310.918942</v>
      </c>
      <c r="R25" s="55"/>
      <c r="S25" s="55"/>
      <c r="T25" s="55"/>
      <c r="U25" s="55"/>
      <c r="V25" s="54">
        <v>310.918942</v>
      </c>
      <c r="W25" s="55"/>
      <c r="X25" s="55"/>
      <c r="Y25" s="55"/>
      <c r="Z25" s="55"/>
      <c r="AA25" s="54">
        <v>311</v>
      </c>
      <c r="AB25" s="55"/>
      <c r="AC25" s="55"/>
      <c r="AD25" s="55"/>
      <c r="AE25" s="55"/>
      <c r="AF25" s="54">
        <v>311</v>
      </c>
      <c r="AG25" s="55"/>
      <c r="AH25" s="55"/>
      <c r="AI25" s="55"/>
      <c r="AJ25" s="55"/>
      <c r="AK25" s="54">
        <v>311</v>
      </c>
      <c r="AL25" s="55"/>
      <c r="AM25" s="55"/>
      <c r="AN25" s="55"/>
      <c r="AO25" s="55"/>
      <c r="AP25" s="54">
        <v>0</v>
      </c>
      <c r="AQ25" s="55"/>
      <c r="AR25" s="55"/>
      <c r="AS25" s="55"/>
      <c r="AT25" s="55"/>
      <c r="AU25" s="54">
        <v>0</v>
      </c>
      <c r="AV25" s="55"/>
      <c r="AW25" s="55"/>
      <c r="AX25" s="55"/>
      <c r="AY25" s="55"/>
      <c r="AZ25" s="54">
        <v>0</v>
      </c>
      <c r="BA25" s="55"/>
      <c r="BB25" s="55"/>
      <c r="BC25" s="55"/>
      <c r="BD25" s="55"/>
      <c r="BE25" s="54">
        <f>AA25+AP25</f>
        <v>311</v>
      </c>
      <c r="BF25" s="55"/>
      <c r="BG25" s="55"/>
      <c r="BH25" s="55"/>
      <c r="BI25" s="55"/>
      <c r="BJ25" s="54">
        <f>AF25+AU25</f>
        <v>311</v>
      </c>
      <c r="BK25" s="55"/>
      <c r="BL25" s="55"/>
      <c r="BM25" s="55"/>
      <c r="BN25" s="55"/>
      <c r="BO25" s="54">
        <f>AK25+AZ25</f>
        <v>311</v>
      </c>
      <c r="BP25" s="55"/>
      <c r="BQ25" s="55"/>
      <c r="BR25" s="55"/>
      <c r="BS25" s="55"/>
    </row>
    <row r="26" spans="1:71" s="3" customFormat="1" ht="9.75" customHeight="1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2"/>
      <c r="L26" s="54"/>
      <c r="M26" s="55"/>
      <c r="N26" s="55"/>
      <c r="O26" s="55"/>
      <c r="P26" s="55"/>
      <c r="Q26" s="54"/>
      <c r="R26" s="55"/>
      <c r="S26" s="55"/>
      <c r="T26" s="55"/>
      <c r="U26" s="55"/>
      <c r="V26" s="54"/>
      <c r="W26" s="55"/>
      <c r="X26" s="55"/>
      <c r="Y26" s="55"/>
      <c r="Z26" s="55"/>
      <c r="AA26" s="54"/>
      <c r="AB26" s="55"/>
      <c r="AC26" s="55"/>
      <c r="AD26" s="55"/>
      <c r="AE26" s="55"/>
      <c r="AF26" s="54"/>
      <c r="AG26" s="55"/>
      <c r="AH26" s="55"/>
      <c r="AI26" s="55"/>
      <c r="AJ26" s="55"/>
      <c r="AK26" s="54"/>
      <c r="AL26" s="55"/>
      <c r="AM26" s="55"/>
      <c r="AN26" s="55"/>
      <c r="AO26" s="55"/>
      <c r="AP26" s="54"/>
      <c r="AQ26" s="55"/>
      <c r="AR26" s="55"/>
      <c r="AS26" s="55"/>
      <c r="AT26" s="55"/>
      <c r="AU26" s="54"/>
      <c r="AV26" s="55"/>
      <c r="AW26" s="55"/>
      <c r="AX26" s="55"/>
      <c r="AY26" s="55"/>
      <c r="AZ26" s="54"/>
      <c r="BA26" s="55"/>
      <c r="BB26" s="55"/>
      <c r="BC26" s="55"/>
      <c r="BD26" s="55"/>
      <c r="BE26" s="54"/>
      <c r="BF26" s="55"/>
      <c r="BG26" s="55"/>
      <c r="BH26" s="55"/>
      <c r="BI26" s="55"/>
      <c r="BJ26" s="54"/>
      <c r="BK26" s="55"/>
      <c r="BL26" s="55"/>
      <c r="BM26" s="55"/>
      <c r="BN26" s="55"/>
      <c r="BO26" s="54"/>
      <c r="BP26" s="55"/>
      <c r="BQ26" s="55"/>
      <c r="BR26" s="55"/>
      <c r="BS26" s="55"/>
    </row>
    <row r="27" spans="1:71" s="6" customFormat="1" ht="7.5" customHeight="1">
      <c r="A27" s="48" t="s">
        <v>37</v>
      </c>
      <c r="B27" s="49"/>
      <c r="C27" s="49"/>
      <c r="D27" s="49"/>
      <c r="E27" s="49"/>
      <c r="F27" s="49"/>
      <c r="G27" s="49"/>
      <c r="H27" s="49"/>
      <c r="I27" s="49"/>
      <c r="J27" s="49"/>
      <c r="K27" s="50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4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63"/>
      <c r="AP27" s="44">
        <v>0</v>
      </c>
      <c r="AQ27" s="45"/>
      <c r="AR27" s="45"/>
      <c r="AS27" s="45"/>
      <c r="AT27" s="45"/>
      <c r="AU27" s="45">
        <v>0</v>
      </c>
      <c r="AV27" s="45"/>
      <c r="AW27" s="45"/>
      <c r="AX27" s="45"/>
      <c r="AY27" s="45"/>
      <c r="AZ27" s="45">
        <v>0</v>
      </c>
      <c r="BA27" s="45"/>
      <c r="BB27" s="45"/>
      <c r="BC27" s="45"/>
      <c r="BD27" s="63"/>
      <c r="BE27" s="44">
        <f>AA27+AP27</f>
        <v>0</v>
      </c>
      <c r="BF27" s="45"/>
      <c r="BG27" s="45"/>
      <c r="BH27" s="45"/>
      <c r="BI27" s="45"/>
      <c r="BJ27" s="45">
        <f>AF27+AU27</f>
        <v>0</v>
      </c>
      <c r="BK27" s="45"/>
      <c r="BL27" s="45"/>
      <c r="BM27" s="45"/>
      <c r="BN27" s="45"/>
      <c r="BO27" s="45">
        <f>AK27+AZ27</f>
        <v>0</v>
      </c>
      <c r="BP27" s="45"/>
      <c r="BQ27" s="45"/>
      <c r="BR27" s="45"/>
      <c r="BS27" s="63"/>
    </row>
    <row r="28" spans="1:71" s="6" customFormat="1" ht="7.5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50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4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63"/>
      <c r="AP28" s="44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63"/>
      <c r="BE28" s="44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63"/>
    </row>
    <row r="29" spans="1:71" ht="9.75" customHeight="1" hidden="1">
      <c r="A29" s="36" t="s">
        <v>14</v>
      </c>
      <c r="B29" s="37"/>
      <c r="C29" s="37"/>
      <c r="D29" s="37"/>
      <c r="E29" s="37"/>
      <c r="F29" s="37"/>
      <c r="G29" s="37"/>
      <c r="H29" s="37"/>
      <c r="I29" s="37"/>
      <c r="J29" s="37"/>
      <c r="K29" s="38"/>
      <c r="L29" s="34">
        <f>+L31</f>
        <v>23496.799900095397</v>
      </c>
      <c r="M29" s="35"/>
      <c r="N29" s="35"/>
      <c r="O29" s="35"/>
      <c r="P29" s="35"/>
      <c r="Q29" s="34">
        <f>+Q31</f>
        <v>23890.1286005596</v>
      </c>
      <c r="R29" s="35"/>
      <c r="S29" s="35"/>
      <c r="T29" s="35"/>
      <c r="U29" s="35"/>
      <c r="V29" s="34">
        <f>+V31</f>
        <v>19589.918942</v>
      </c>
      <c r="W29" s="35"/>
      <c r="X29" s="35"/>
      <c r="Y29" s="35"/>
      <c r="Z29" s="35"/>
      <c r="AA29" s="34">
        <f>+AA31</f>
        <v>16277</v>
      </c>
      <c r="AB29" s="35"/>
      <c r="AC29" s="35"/>
      <c r="AD29" s="35"/>
      <c r="AE29" s="35"/>
      <c r="AF29" s="34">
        <f>+AF31</f>
        <v>17457</v>
      </c>
      <c r="AG29" s="35"/>
      <c r="AH29" s="35"/>
      <c r="AI29" s="35"/>
      <c r="AJ29" s="35"/>
      <c r="AK29" s="34">
        <f>+AK31</f>
        <v>18279</v>
      </c>
      <c r="AL29" s="35"/>
      <c r="AM29" s="35"/>
      <c r="AN29" s="35"/>
      <c r="AO29" s="35"/>
      <c r="AP29" s="34">
        <f>+AP31</f>
        <v>1078</v>
      </c>
      <c r="AQ29" s="35"/>
      <c r="AR29" s="35"/>
      <c r="AS29" s="35"/>
      <c r="AT29" s="35"/>
      <c r="AU29" s="34">
        <f>+AU31</f>
        <v>4308</v>
      </c>
      <c r="AV29" s="35"/>
      <c r="AW29" s="35"/>
      <c r="AX29" s="35"/>
      <c r="AY29" s="35"/>
      <c r="AZ29" s="34">
        <f>+AZ31</f>
        <v>4156</v>
      </c>
      <c r="BA29" s="35"/>
      <c r="BB29" s="35"/>
      <c r="BC29" s="35"/>
      <c r="BD29" s="35"/>
      <c r="BE29" s="34">
        <f>AA29+AP29</f>
        <v>17355</v>
      </c>
      <c r="BF29" s="35"/>
      <c r="BG29" s="35"/>
      <c r="BH29" s="35"/>
      <c r="BI29" s="35"/>
      <c r="BJ29" s="34">
        <f>AF29+AU29</f>
        <v>21765</v>
      </c>
      <c r="BK29" s="35"/>
      <c r="BL29" s="35"/>
      <c r="BM29" s="35"/>
      <c r="BN29" s="35"/>
      <c r="BO29" s="34">
        <f>AK29+AZ29</f>
        <v>22435</v>
      </c>
      <c r="BP29" s="35"/>
      <c r="BQ29" s="35"/>
      <c r="BR29" s="35"/>
      <c r="BS29" s="35"/>
    </row>
    <row r="30" spans="1:71" ht="4.5" customHeight="1" hidden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8"/>
      <c r="L30" s="34"/>
      <c r="M30" s="35"/>
      <c r="N30" s="35"/>
      <c r="O30" s="35"/>
      <c r="P30" s="35"/>
      <c r="Q30" s="34"/>
      <c r="R30" s="35"/>
      <c r="S30" s="35"/>
      <c r="T30" s="35"/>
      <c r="U30" s="35"/>
      <c r="V30" s="34"/>
      <c r="W30" s="35"/>
      <c r="X30" s="35"/>
      <c r="Y30" s="35"/>
      <c r="Z30" s="35"/>
      <c r="AA30" s="34"/>
      <c r="AB30" s="35"/>
      <c r="AC30" s="35"/>
      <c r="AD30" s="35"/>
      <c r="AE30" s="35"/>
      <c r="AF30" s="34"/>
      <c r="AG30" s="35"/>
      <c r="AH30" s="35"/>
      <c r="AI30" s="35"/>
      <c r="AJ30" s="35"/>
      <c r="AK30" s="34"/>
      <c r="AL30" s="35"/>
      <c r="AM30" s="35"/>
      <c r="AN30" s="35"/>
      <c r="AO30" s="35"/>
      <c r="AP30" s="34"/>
      <c r="AQ30" s="35"/>
      <c r="AR30" s="35"/>
      <c r="AS30" s="35"/>
      <c r="AT30" s="35"/>
      <c r="AU30" s="34"/>
      <c r="AV30" s="35"/>
      <c r="AW30" s="35"/>
      <c r="AX30" s="35"/>
      <c r="AY30" s="35"/>
      <c r="AZ30" s="34"/>
      <c r="BA30" s="35"/>
      <c r="BB30" s="35"/>
      <c r="BC30" s="35"/>
      <c r="BD30" s="35"/>
      <c r="BE30" s="34"/>
      <c r="BF30" s="35"/>
      <c r="BG30" s="35"/>
      <c r="BH30" s="35"/>
      <c r="BI30" s="35"/>
      <c r="BJ30" s="34"/>
      <c r="BK30" s="35"/>
      <c r="BL30" s="35"/>
      <c r="BM30" s="35"/>
      <c r="BN30" s="35"/>
      <c r="BO30" s="34"/>
      <c r="BP30" s="35"/>
      <c r="BQ30" s="35"/>
      <c r="BR30" s="35"/>
      <c r="BS30" s="35"/>
    </row>
    <row r="31" spans="1:71" ht="9.75" customHeight="1" hidden="1">
      <c r="A31" s="39" t="s">
        <v>15</v>
      </c>
      <c r="B31" s="40"/>
      <c r="C31" s="40"/>
      <c r="D31" s="40"/>
      <c r="E31" s="40"/>
      <c r="F31" s="40"/>
      <c r="G31" s="40"/>
      <c r="H31" s="40"/>
      <c r="I31" s="40"/>
      <c r="J31" s="40"/>
      <c r="K31" s="41"/>
      <c r="L31" s="42">
        <f>L33+L35+L37</f>
        <v>23496.799900095397</v>
      </c>
      <c r="M31" s="43"/>
      <c r="N31" s="43"/>
      <c r="O31" s="43"/>
      <c r="P31" s="43"/>
      <c r="Q31" s="42">
        <f>Q33+Q35+Q37</f>
        <v>23890.1286005596</v>
      </c>
      <c r="R31" s="43"/>
      <c r="S31" s="43"/>
      <c r="T31" s="43"/>
      <c r="U31" s="43"/>
      <c r="V31" s="42">
        <f>V33+V35+V37</f>
        <v>19589.918942</v>
      </c>
      <c r="W31" s="43"/>
      <c r="X31" s="43"/>
      <c r="Y31" s="43"/>
      <c r="Z31" s="43"/>
      <c r="AA31" s="42">
        <f>AA33+AA35+AA37</f>
        <v>16277</v>
      </c>
      <c r="AB31" s="43"/>
      <c r="AC31" s="43"/>
      <c r="AD31" s="43"/>
      <c r="AE31" s="43"/>
      <c r="AF31" s="42">
        <f>AF33+AF35+AF37</f>
        <v>17457</v>
      </c>
      <c r="AG31" s="43"/>
      <c r="AH31" s="43"/>
      <c r="AI31" s="43"/>
      <c r="AJ31" s="43"/>
      <c r="AK31" s="42">
        <f>AK33+AK35+AK37</f>
        <v>18279</v>
      </c>
      <c r="AL31" s="43"/>
      <c r="AM31" s="43"/>
      <c r="AN31" s="43"/>
      <c r="AO31" s="43"/>
      <c r="AP31" s="42">
        <f>AP33+AP35+AP37</f>
        <v>1078</v>
      </c>
      <c r="AQ31" s="43"/>
      <c r="AR31" s="43"/>
      <c r="AS31" s="43"/>
      <c r="AT31" s="43"/>
      <c r="AU31" s="42">
        <f>AU33+AU35+AU37</f>
        <v>4308</v>
      </c>
      <c r="AV31" s="43"/>
      <c r="AW31" s="43"/>
      <c r="AX31" s="43"/>
      <c r="AY31" s="43"/>
      <c r="AZ31" s="42">
        <f>AZ33+AZ35+AZ37</f>
        <v>4156</v>
      </c>
      <c r="BA31" s="43"/>
      <c r="BB31" s="43"/>
      <c r="BC31" s="43"/>
      <c r="BD31" s="43"/>
      <c r="BE31" s="64">
        <f>BE33+BE35+BE37</f>
        <v>17355</v>
      </c>
      <c r="BF31" s="65"/>
      <c r="BG31" s="65"/>
      <c r="BH31" s="65"/>
      <c r="BI31" s="66"/>
      <c r="BJ31" s="42">
        <f>BJ33+BJ35+BJ37</f>
        <v>21765</v>
      </c>
      <c r="BK31" s="43"/>
      <c r="BL31" s="43"/>
      <c r="BM31" s="43"/>
      <c r="BN31" s="43"/>
      <c r="BO31" s="42">
        <f>BO33+BO35+BO37</f>
        <v>22435</v>
      </c>
      <c r="BP31" s="43"/>
      <c r="BQ31" s="43"/>
      <c r="BR31" s="43"/>
      <c r="BS31" s="43"/>
    </row>
    <row r="32" spans="1:71" ht="9.75" customHeight="1" hidden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  <c r="Z32" s="43"/>
      <c r="AA32" s="42"/>
      <c r="AB32" s="43"/>
      <c r="AC32" s="43"/>
      <c r="AD32" s="43"/>
      <c r="AE32" s="43"/>
      <c r="AF32" s="42"/>
      <c r="AG32" s="43"/>
      <c r="AH32" s="43"/>
      <c r="AI32" s="43"/>
      <c r="AJ32" s="43"/>
      <c r="AK32" s="42"/>
      <c r="AL32" s="43"/>
      <c r="AM32" s="43"/>
      <c r="AN32" s="43"/>
      <c r="AO32" s="43"/>
      <c r="AP32" s="42"/>
      <c r="AQ32" s="43"/>
      <c r="AR32" s="43"/>
      <c r="AS32" s="43"/>
      <c r="AT32" s="43"/>
      <c r="AU32" s="42"/>
      <c r="AV32" s="43"/>
      <c r="AW32" s="43"/>
      <c r="AX32" s="43"/>
      <c r="AY32" s="43"/>
      <c r="AZ32" s="42"/>
      <c r="BA32" s="43"/>
      <c r="BB32" s="43"/>
      <c r="BC32" s="43"/>
      <c r="BD32" s="43"/>
      <c r="BE32" s="67"/>
      <c r="BF32" s="68"/>
      <c r="BG32" s="68"/>
      <c r="BH32" s="68"/>
      <c r="BI32" s="69"/>
      <c r="BJ32" s="42"/>
      <c r="BK32" s="43"/>
      <c r="BL32" s="43"/>
      <c r="BM32" s="43"/>
      <c r="BN32" s="43"/>
      <c r="BO32" s="42"/>
      <c r="BP32" s="43"/>
      <c r="BQ32" s="43"/>
      <c r="BR32" s="43"/>
      <c r="BS32" s="43"/>
    </row>
    <row r="33" spans="1:71" s="5" customFormat="1" ht="8.25" customHeight="1" hidden="1">
      <c r="A33" s="51" t="s">
        <v>16</v>
      </c>
      <c r="B33" s="52"/>
      <c r="C33" s="52"/>
      <c r="D33" s="52"/>
      <c r="E33" s="52"/>
      <c r="F33" s="52"/>
      <c r="G33" s="52"/>
      <c r="H33" s="52"/>
      <c r="I33" s="52"/>
      <c r="J33" s="52"/>
      <c r="K33" s="53"/>
      <c r="L33" s="54">
        <f>(L9-L35)+300</f>
        <v>23185.880958095397</v>
      </c>
      <c r="M33" s="55"/>
      <c r="N33" s="55"/>
      <c r="O33" s="55"/>
      <c r="P33" s="55"/>
      <c r="Q33" s="70">
        <f>(Q9-Q35)+340</f>
        <v>23579.2096585596</v>
      </c>
      <c r="R33" s="71"/>
      <c r="S33" s="71"/>
      <c r="T33" s="71"/>
      <c r="U33" s="72"/>
      <c r="V33" s="70">
        <f>(V9-V35)+350</f>
        <v>19279</v>
      </c>
      <c r="W33" s="71"/>
      <c r="X33" s="71"/>
      <c r="Y33" s="71"/>
      <c r="Z33" s="72"/>
      <c r="AA33" s="70">
        <f>(AA9-AA35)+350</f>
        <v>15966</v>
      </c>
      <c r="AB33" s="71"/>
      <c r="AC33" s="71"/>
      <c r="AD33" s="71"/>
      <c r="AE33" s="72"/>
      <c r="AF33" s="70">
        <f>(AF9-AF35)+350</f>
        <v>17146</v>
      </c>
      <c r="AG33" s="71"/>
      <c r="AH33" s="71"/>
      <c r="AI33" s="71"/>
      <c r="AJ33" s="72"/>
      <c r="AK33" s="70">
        <f>(AK9-AK35)+350</f>
        <v>17968</v>
      </c>
      <c r="AL33" s="71"/>
      <c r="AM33" s="71"/>
      <c r="AN33" s="71"/>
      <c r="AO33" s="72"/>
      <c r="AP33" s="54">
        <f>483+595</f>
        <v>1078</v>
      </c>
      <c r="AQ33" s="55"/>
      <c r="AR33" s="55"/>
      <c r="AS33" s="55"/>
      <c r="AT33" s="55"/>
      <c r="AU33" s="54">
        <f>3554+754</f>
        <v>4308</v>
      </c>
      <c r="AV33" s="55"/>
      <c r="AW33" s="55"/>
      <c r="AX33" s="55"/>
      <c r="AY33" s="55"/>
      <c r="AZ33" s="54">
        <f>3244+912</f>
        <v>4156</v>
      </c>
      <c r="BA33" s="55"/>
      <c r="BB33" s="55"/>
      <c r="BC33" s="55"/>
      <c r="BD33" s="55"/>
      <c r="BE33" s="70">
        <f>AA33+AP33</f>
        <v>17044</v>
      </c>
      <c r="BF33" s="71"/>
      <c r="BG33" s="71"/>
      <c r="BH33" s="71"/>
      <c r="BI33" s="72"/>
      <c r="BJ33" s="70">
        <f>AF33+AU33</f>
        <v>21454</v>
      </c>
      <c r="BK33" s="71"/>
      <c r="BL33" s="71"/>
      <c r="BM33" s="71"/>
      <c r="BN33" s="72"/>
      <c r="BO33" s="70">
        <f>AK33+AZ33</f>
        <v>22124</v>
      </c>
      <c r="BP33" s="71"/>
      <c r="BQ33" s="71"/>
      <c r="BR33" s="71"/>
      <c r="BS33" s="72"/>
    </row>
    <row r="34" spans="1:71" s="5" customFormat="1" ht="8.25" customHeight="1" hidden="1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3"/>
      <c r="L34" s="54"/>
      <c r="M34" s="55"/>
      <c r="N34" s="55"/>
      <c r="O34" s="55"/>
      <c r="P34" s="55"/>
      <c r="Q34" s="73"/>
      <c r="R34" s="74"/>
      <c r="S34" s="74"/>
      <c r="T34" s="74"/>
      <c r="U34" s="75"/>
      <c r="V34" s="73"/>
      <c r="W34" s="74"/>
      <c r="X34" s="74"/>
      <c r="Y34" s="74"/>
      <c r="Z34" s="75"/>
      <c r="AA34" s="73"/>
      <c r="AB34" s="74"/>
      <c r="AC34" s="74"/>
      <c r="AD34" s="74"/>
      <c r="AE34" s="75"/>
      <c r="AF34" s="73"/>
      <c r="AG34" s="74"/>
      <c r="AH34" s="74"/>
      <c r="AI34" s="74"/>
      <c r="AJ34" s="75"/>
      <c r="AK34" s="73"/>
      <c r="AL34" s="74"/>
      <c r="AM34" s="74"/>
      <c r="AN34" s="74"/>
      <c r="AO34" s="75"/>
      <c r="AP34" s="54"/>
      <c r="AQ34" s="55"/>
      <c r="AR34" s="55"/>
      <c r="AS34" s="55"/>
      <c r="AT34" s="55"/>
      <c r="AU34" s="54"/>
      <c r="AV34" s="55"/>
      <c r="AW34" s="55"/>
      <c r="AX34" s="55"/>
      <c r="AY34" s="55"/>
      <c r="AZ34" s="54"/>
      <c r="BA34" s="55"/>
      <c r="BB34" s="55"/>
      <c r="BC34" s="55"/>
      <c r="BD34" s="55"/>
      <c r="BE34" s="73"/>
      <c r="BF34" s="74"/>
      <c r="BG34" s="74"/>
      <c r="BH34" s="74"/>
      <c r="BI34" s="75"/>
      <c r="BJ34" s="73"/>
      <c r="BK34" s="74"/>
      <c r="BL34" s="74"/>
      <c r="BM34" s="74"/>
      <c r="BN34" s="75"/>
      <c r="BO34" s="73"/>
      <c r="BP34" s="74"/>
      <c r="BQ34" s="74"/>
      <c r="BR34" s="74"/>
      <c r="BS34" s="75"/>
    </row>
    <row r="35" spans="1:71" s="5" customFormat="1" ht="8.25" customHeight="1" hidden="1">
      <c r="A35" s="51" t="s">
        <v>17</v>
      </c>
      <c r="B35" s="52"/>
      <c r="C35" s="52"/>
      <c r="D35" s="52"/>
      <c r="E35" s="52"/>
      <c r="F35" s="52"/>
      <c r="G35" s="52"/>
      <c r="H35" s="52"/>
      <c r="I35" s="52"/>
      <c r="J35" s="52"/>
      <c r="K35" s="53"/>
      <c r="L35" s="54">
        <v>0</v>
      </c>
      <c r="M35" s="55"/>
      <c r="N35" s="55"/>
      <c r="O35" s="55"/>
      <c r="P35" s="55"/>
      <c r="Q35" s="54">
        <v>0</v>
      </c>
      <c r="R35" s="55"/>
      <c r="S35" s="55"/>
      <c r="T35" s="55"/>
      <c r="U35" s="55"/>
      <c r="V35" s="55">
        <v>0</v>
      </c>
      <c r="W35" s="55"/>
      <c r="X35" s="55"/>
      <c r="Y35" s="55"/>
      <c r="Z35" s="55"/>
      <c r="AA35" s="54">
        <v>0</v>
      </c>
      <c r="AB35" s="55"/>
      <c r="AC35" s="55"/>
      <c r="AD35" s="55"/>
      <c r="AE35" s="55"/>
      <c r="AF35" s="55">
        <v>0</v>
      </c>
      <c r="AG35" s="55"/>
      <c r="AH35" s="55"/>
      <c r="AI35" s="55"/>
      <c r="AJ35" s="55"/>
      <c r="AK35" s="55">
        <v>0</v>
      </c>
      <c r="AL35" s="55"/>
      <c r="AM35" s="55"/>
      <c r="AN35" s="55"/>
      <c r="AO35" s="57"/>
      <c r="AP35" s="54">
        <v>0</v>
      </c>
      <c r="AQ35" s="55"/>
      <c r="AR35" s="55"/>
      <c r="AS35" s="55"/>
      <c r="AT35" s="55"/>
      <c r="AU35" s="55">
        <v>0</v>
      </c>
      <c r="AV35" s="55"/>
      <c r="AW35" s="55"/>
      <c r="AX35" s="55"/>
      <c r="AY35" s="55"/>
      <c r="AZ35" s="55">
        <v>0</v>
      </c>
      <c r="BA35" s="55"/>
      <c r="BB35" s="55"/>
      <c r="BC35" s="55"/>
      <c r="BD35" s="57"/>
      <c r="BE35" s="70">
        <f>AA35+AP35</f>
        <v>0</v>
      </c>
      <c r="BF35" s="71"/>
      <c r="BG35" s="71"/>
      <c r="BH35" s="71"/>
      <c r="BI35" s="72"/>
      <c r="BJ35" s="70">
        <f>AF35+AU35</f>
        <v>0</v>
      </c>
      <c r="BK35" s="71"/>
      <c r="BL35" s="71"/>
      <c r="BM35" s="71"/>
      <c r="BN35" s="72"/>
      <c r="BO35" s="70">
        <f>AK35+AZ35</f>
        <v>0</v>
      </c>
      <c r="BP35" s="71"/>
      <c r="BQ35" s="71"/>
      <c r="BR35" s="71"/>
      <c r="BS35" s="72"/>
    </row>
    <row r="36" spans="1:71" s="5" customFormat="1" ht="8.25" customHeight="1" hidden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3"/>
      <c r="L36" s="54"/>
      <c r="M36" s="55"/>
      <c r="N36" s="55"/>
      <c r="O36" s="55"/>
      <c r="P36" s="55"/>
      <c r="Q36" s="54"/>
      <c r="R36" s="55"/>
      <c r="S36" s="55"/>
      <c r="T36" s="55"/>
      <c r="U36" s="55"/>
      <c r="V36" s="55"/>
      <c r="W36" s="55"/>
      <c r="X36" s="55"/>
      <c r="Y36" s="55"/>
      <c r="Z36" s="55"/>
      <c r="AA36" s="54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7"/>
      <c r="AP36" s="54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7"/>
      <c r="BE36" s="73"/>
      <c r="BF36" s="74"/>
      <c r="BG36" s="74"/>
      <c r="BH36" s="74"/>
      <c r="BI36" s="75"/>
      <c r="BJ36" s="73"/>
      <c r="BK36" s="74"/>
      <c r="BL36" s="74"/>
      <c r="BM36" s="74"/>
      <c r="BN36" s="75"/>
      <c r="BO36" s="73"/>
      <c r="BP36" s="74"/>
      <c r="BQ36" s="74"/>
      <c r="BR36" s="74"/>
      <c r="BS36" s="75"/>
    </row>
    <row r="37" spans="1:71" s="5" customFormat="1" ht="8.25" customHeight="1" hidden="1">
      <c r="A37" s="51" t="s">
        <v>18</v>
      </c>
      <c r="B37" s="52"/>
      <c r="C37" s="52"/>
      <c r="D37" s="52"/>
      <c r="E37" s="52"/>
      <c r="F37" s="52"/>
      <c r="G37" s="52"/>
      <c r="H37" s="52"/>
      <c r="I37" s="52"/>
      <c r="J37" s="52"/>
      <c r="K37" s="53"/>
      <c r="L37" s="54">
        <v>310.918942</v>
      </c>
      <c r="M37" s="55"/>
      <c r="N37" s="55"/>
      <c r="O37" s="55"/>
      <c r="P37" s="55"/>
      <c r="Q37" s="55">
        <v>310.918942</v>
      </c>
      <c r="R37" s="55"/>
      <c r="S37" s="55"/>
      <c r="T37" s="55"/>
      <c r="U37" s="55"/>
      <c r="V37" s="55">
        <v>310.918942</v>
      </c>
      <c r="W37" s="55"/>
      <c r="X37" s="55"/>
      <c r="Y37" s="55"/>
      <c r="Z37" s="55"/>
      <c r="AA37" s="54">
        <v>311</v>
      </c>
      <c r="AB37" s="55"/>
      <c r="AC37" s="55"/>
      <c r="AD37" s="55"/>
      <c r="AE37" s="55"/>
      <c r="AF37" s="55">
        <v>311</v>
      </c>
      <c r="AG37" s="55"/>
      <c r="AH37" s="55"/>
      <c r="AI37" s="55"/>
      <c r="AJ37" s="55"/>
      <c r="AK37" s="55">
        <v>311</v>
      </c>
      <c r="AL37" s="55"/>
      <c r="AM37" s="55"/>
      <c r="AN37" s="55"/>
      <c r="AO37" s="57"/>
      <c r="AP37" s="54">
        <v>0</v>
      </c>
      <c r="AQ37" s="55"/>
      <c r="AR37" s="55"/>
      <c r="AS37" s="55"/>
      <c r="AT37" s="55"/>
      <c r="AU37" s="55">
        <v>0</v>
      </c>
      <c r="AV37" s="55"/>
      <c r="AW37" s="55"/>
      <c r="AX37" s="55"/>
      <c r="AY37" s="55"/>
      <c r="AZ37" s="55">
        <v>0</v>
      </c>
      <c r="BA37" s="55"/>
      <c r="BB37" s="55"/>
      <c r="BC37" s="55"/>
      <c r="BD37" s="57"/>
      <c r="BE37" s="70">
        <f>AA37+AP37</f>
        <v>311</v>
      </c>
      <c r="BF37" s="71"/>
      <c r="BG37" s="71"/>
      <c r="BH37" s="71"/>
      <c r="BI37" s="72"/>
      <c r="BJ37" s="70">
        <f>AF37+AU37</f>
        <v>311</v>
      </c>
      <c r="BK37" s="71"/>
      <c r="BL37" s="71"/>
      <c r="BM37" s="71"/>
      <c r="BN37" s="72"/>
      <c r="BO37" s="70">
        <f>AK37+AZ37</f>
        <v>311</v>
      </c>
      <c r="BP37" s="71"/>
      <c r="BQ37" s="71"/>
      <c r="BR37" s="71"/>
      <c r="BS37" s="72"/>
    </row>
    <row r="38" spans="1:71" s="5" customFormat="1" ht="8.25" customHeight="1" hidden="1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3"/>
      <c r="L38" s="54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4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7"/>
      <c r="AP38" s="54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7"/>
      <c r="BE38" s="73"/>
      <c r="BF38" s="74"/>
      <c r="BG38" s="74"/>
      <c r="BH38" s="74"/>
      <c r="BI38" s="75"/>
      <c r="BJ38" s="73"/>
      <c r="BK38" s="74"/>
      <c r="BL38" s="74"/>
      <c r="BM38" s="74"/>
      <c r="BN38" s="75"/>
      <c r="BO38" s="73"/>
      <c r="BP38" s="74"/>
      <c r="BQ38" s="74"/>
      <c r="BR38" s="74"/>
      <c r="BS38" s="75"/>
    </row>
    <row r="39" spans="1:71" ht="9.75" customHeight="1">
      <c r="A39" s="36" t="s">
        <v>19</v>
      </c>
      <c r="B39" s="37"/>
      <c r="C39" s="37"/>
      <c r="D39" s="37"/>
      <c r="E39" s="37"/>
      <c r="F39" s="37"/>
      <c r="G39" s="37"/>
      <c r="H39" s="37"/>
      <c r="I39" s="37"/>
      <c r="J39" s="37"/>
      <c r="K39" s="38"/>
      <c r="L39" s="34">
        <f>+L41</f>
        <v>23497</v>
      </c>
      <c r="M39" s="35"/>
      <c r="N39" s="35"/>
      <c r="O39" s="35"/>
      <c r="P39" s="35"/>
      <c r="Q39" s="34">
        <f>+Q41</f>
        <v>23890.1</v>
      </c>
      <c r="R39" s="35"/>
      <c r="S39" s="35"/>
      <c r="T39" s="35"/>
      <c r="U39" s="35"/>
      <c r="V39" s="34">
        <f>+V41</f>
        <v>19590</v>
      </c>
      <c r="W39" s="35"/>
      <c r="X39" s="35"/>
      <c r="Y39" s="35"/>
      <c r="Z39" s="35"/>
      <c r="AA39" s="34">
        <f>+AA41</f>
        <v>16277</v>
      </c>
      <c r="AB39" s="35"/>
      <c r="AC39" s="35"/>
      <c r="AD39" s="35"/>
      <c r="AE39" s="35"/>
      <c r="AF39" s="34">
        <f>+AF41</f>
        <v>17456.5</v>
      </c>
      <c r="AG39" s="35"/>
      <c r="AH39" s="35"/>
      <c r="AI39" s="35"/>
      <c r="AJ39" s="35"/>
      <c r="AK39" s="34">
        <f>+AK41</f>
        <v>18279</v>
      </c>
      <c r="AL39" s="35"/>
      <c r="AM39" s="35"/>
      <c r="AN39" s="35"/>
      <c r="AO39" s="35"/>
      <c r="AP39" s="34">
        <f>+AP41</f>
        <v>1078</v>
      </c>
      <c r="AQ39" s="35"/>
      <c r="AR39" s="35"/>
      <c r="AS39" s="35"/>
      <c r="AT39" s="35"/>
      <c r="AU39" s="34">
        <f>+AU41</f>
        <v>4308</v>
      </c>
      <c r="AV39" s="35"/>
      <c r="AW39" s="35"/>
      <c r="AX39" s="35"/>
      <c r="AY39" s="35"/>
      <c r="AZ39" s="34">
        <f>+AZ41</f>
        <v>4156</v>
      </c>
      <c r="BA39" s="35"/>
      <c r="BB39" s="35"/>
      <c r="BC39" s="35"/>
      <c r="BD39" s="35"/>
      <c r="BE39" s="34">
        <f>AA39+AP39</f>
        <v>17355</v>
      </c>
      <c r="BF39" s="35"/>
      <c r="BG39" s="35"/>
      <c r="BH39" s="35"/>
      <c r="BI39" s="35"/>
      <c r="BJ39" s="34">
        <f>AF39+AU39</f>
        <v>21764.5</v>
      </c>
      <c r="BK39" s="35"/>
      <c r="BL39" s="35"/>
      <c r="BM39" s="35"/>
      <c r="BN39" s="35"/>
      <c r="BO39" s="34">
        <f>AK39+AZ39</f>
        <v>22435</v>
      </c>
      <c r="BP39" s="35"/>
      <c r="BQ39" s="35"/>
      <c r="BR39" s="35"/>
      <c r="BS39" s="35"/>
    </row>
    <row r="40" spans="1:71" ht="4.5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8"/>
      <c r="L40" s="34"/>
      <c r="M40" s="35"/>
      <c r="N40" s="35"/>
      <c r="O40" s="35"/>
      <c r="P40" s="35"/>
      <c r="Q40" s="34"/>
      <c r="R40" s="35"/>
      <c r="S40" s="35"/>
      <c r="T40" s="35"/>
      <c r="U40" s="35"/>
      <c r="V40" s="34"/>
      <c r="W40" s="35"/>
      <c r="X40" s="35"/>
      <c r="Y40" s="35"/>
      <c r="Z40" s="35"/>
      <c r="AA40" s="34"/>
      <c r="AB40" s="35"/>
      <c r="AC40" s="35"/>
      <c r="AD40" s="35"/>
      <c r="AE40" s="35"/>
      <c r="AF40" s="34"/>
      <c r="AG40" s="35"/>
      <c r="AH40" s="35"/>
      <c r="AI40" s="35"/>
      <c r="AJ40" s="35"/>
      <c r="AK40" s="34"/>
      <c r="AL40" s="35"/>
      <c r="AM40" s="35"/>
      <c r="AN40" s="35"/>
      <c r="AO40" s="35"/>
      <c r="AP40" s="34"/>
      <c r="AQ40" s="35"/>
      <c r="AR40" s="35"/>
      <c r="AS40" s="35"/>
      <c r="AT40" s="35"/>
      <c r="AU40" s="34"/>
      <c r="AV40" s="35"/>
      <c r="AW40" s="35"/>
      <c r="AX40" s="35"/>
      <c r="AY40" s="35"/>
      <c r="AZ40" s="34"/>
      <c r="BA40" s="35"/>
      <c r="BB40" s="35"/>
      <c r="BC40" s="35"/>
      <c r="BD40" s="35"/>
      <c r="BE40" s="34"/>
      <c r="BF40" s="35"/>
      <c r="BG40" s="35"/>
      <c r="BH40" s="35"/>
      <c r="BI40" s="35"/>
      <c r="BJ40" s="34"/>
      <c r="BK40" s="35"/>
      <c r="BL40" s="35"/>
      <c r="BM40" s="35"/>
      <c r="BN40" s="35"/>
      <c r="BO40" s="34"/>
      <c r="BP40" s="35"/>
      <c r="BQ40" s="35"/>
      <c r="BR40" s="35"/>
      <c r="BS40" s="35"/>
    </row>
    <row r="41" spans="1:71" ht="9.75" customHeight="1">
      <c r="A41" s="39" t="s">
        <v>15</v>
      </c>
      <c r="B41" s="40"/>
      <c r="C41" s="40"/>
      <c r="D41" s="40"/>
      <c r="E41" s="40"/>
      <c r="F41" s="40"/>
      <c r="G41" s="40"/>
      <c r="H41" s="40"/>
      <c r="I41" s="40"/>
      <c r="J41" s="40"/>
      <c r="K41" s="41"/>
      <c r="L41" s="42">
        <f>+L43+L63</f>
        <v>23497</v>
      </c>
      <c r="M41" s="43"/>
      <c r="N41" s="43"/>
      <c r="O41" s="43"/>
      <c r="P41" s="43"/>
      <c r="Q41" s="42">
        <f>+Q43+Q63</f>
        <v>23890.1</v>
      </c>
      <c r="R41" s="43"/>
      <c r="S41" s="43"/>
      <c r="T41" s="43"/>
      <c r="U41" s="43"/>
      <c r="V41" s="42">
        <f>+V43+V63</f>
        <v>19590</v>
      </c>
      <c r="W41" s="43"/>
      <c r="X41" s="43"/>
      <c r="Y41" s="43"/>
      <c r="Z41" s="43"/>
      <c r="AA41" s="42">
        <f>+AA43+AA63</f>
        <v>16277</v>
      </c>
      <c r="AB41" s="43"/>
      <c r="AC41" s="43"/>
      <c r="AD41" s="43"/>
      <c r="AE41" s="43"/>
      <c r="AF41" s="42">
        <f>+AF43+AF63</f>
        <v>17456.5</v>
      </c>
      <c r="AG41" s="43"/>
      <c r="AH41" s="43"/>
      <c r="AI41" s="43"/>
      <c r="AJ41" s="43"/>
      <c r="AK41" s="42">
        <f>+AK43+AK63</f>
        <v>18279</v>
      </c>
      <c r="AL41" s="43"/>
      <c r="AM41" s="43"/>
      <c r="AN41" s="43"/>
      <c r="AO41" s="43"/>
      <c r="AP41" s="42">
        <f>+AP43+AP63</f>
        <v>1078</v>
      </c>
      <c r="AQ41" s="43"/>
      <c r="AR41" s="43"/>
      <c r="AS41" s="43"/>
      <c r="AT41" s="43"/>
      <c r="AU41" s="42">
        <f>+AU43+AU63</f>
        <v>4308</v>
      </c>
      <c r="AV41" s="43"/>
      <c r="AW41" s="43"/>
      <c r="AX41" s="43"/>
      <c r="AY41" s="43"/>
      <c r="AZ41" s="42">
        <f>+AZ43+AZ63</f>
        <v>4156</v>
      </c>
      <c r="BA41" s="43"/>
      <c r="BB41" s="43"/>
      <c r="BC41" s="43"/>
      <c r="BD41" s="43"/>
      <c r="BE41" s="42">
        <f>+BE43+BE63</f>
        <v>17355</v>
      </c>
      <c r="BF41" s="43"/>
      <c r="BG41" s="43"/>
      <c r="BH41" s="43"/>
      <c r="BI41" s="43"/>
      <c r="BJ41" s="42">
        <f>+BJ43+BJ63</f>
        <v>21764.5</v>
      </c>
      <c r="BK41" s="43"/>
      <c r="BL41" s="43"/>
      <c r="BM41" s="43"/>
      <c r="BN41" s="43"/>
      <c r="BO41" s="42">
        <f>+BO43+BO63</f>
        <v>22435</v>
      </c>
      <c r="BP41" s="43"/>
      <c r="BQ41" s="43"/>
      <c r="BR41" s="43"/>
      <c r="BS41" s="43"/>
    </row>
    <row r="42" spans="1:71" ht="9.75" customHeight="1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  <c r="Z42" s="43"/>
      <c r="AA42" s="42"/>
      <c r="AB42" s="43"/>
      <c r="AC42" s="43"/>
      <c r="AD42" s="43"/>
      <c r="AE42" s="43"/>
      <c r="AF42" s="42"/>
      <c r="AG42" s="43"/>
      <c r="AH42" s="43"/>
      <c r="AI42" s="43"/>
      <c r="AJ42" s="43"/>
      <c r="AK42" s="42"/>
      <c r="AL42" s="43"/>
      <c r="AM42" s="43"/>
      <c r="AN42" s="43"/>
      <c r="AO42" s="43"/>
      <c r="AP42" s="42"/>
      <c r="AQ42" s="43"/>
      <c r="AR42" s="43"/>
      <c r="AS42" s="43"/>
      <c r="AT42" s="43"/>
      <c r="AU42" s="42"/>
      <c r="AV42" s="43"/>
      <c r="AW42" s="43"/>
      <c r="AX42" s="43"/>
      <c r="AY42" s="43"/>
      <c r="AZ42" s="42"/>
      <c r="BA42" s="43"/>
      <c r="BB42" s="43"/>
      <c r="BC42" s="43"/>
      <c r="BD42" s="43"/>
      <c r="BE42" s="42"/>
      <c r="BF42" s="43"/>
      <c r="BG42" s="43"/>
      <c r="BH42" s="43"/>
      <c r="BI42" s="43"/>
      <c r="BJ42" s="42"/>
      <c r="BK42" s="43"/>
      <c r="BL42" s="43"/>
      <c r="BM42" s="43"/>
      <c r="BN42" s="43"/>
      <c r="BO42" s="42"/>
      <c r="BP42" s="43"/>
      <c r="BQ42" s="43"/>
      <c r="BR42" s="43"/>
      <c r="BS42" s="43"/>
    </row>
    <row r="43" spans="1:71" s="6" customFormat="1" ht="7.5" customHeight="1">
      <c r="A43" s="48" t="s">
        <v>20</v>
      </c>
      <c r="B43" s="49"/>
      <c r="C43" s="49"/>
      <c r="D43" s="49"/>
      <c r="E43" s="49"/>
      <c r="F43" s="49"/>
      <c r="G43" s="49"/>
      <c r="H43" s="49"/>
      <c r="I43" s="49"/>
      <c r="J43" s="49"/>
      <c r="K43" s="50"/>
      <c r="L43" s="44">
        <f>L45+L51+L59</f>
        <v>22149</v>
      </c>
      <c r="M43" s="45"/>
      <c r="N43" s="45"/>
      <c r="O43" s="45"/>
      <c r="P43" s="45"/>
      <c r="Q43" s="44">
        <f>Q45+Q51+Q59</f>
        <v>22493.1</v>
      </c>
      <c r="R43" s="45"/>
      <c r="S43" s="45"/>
      <c r="T43" s="45"/>
      <c r="U43" s="45"/>
      <c r="V43" s="44">
        <f>V45+V51+V59</f>
        <v>18886</v>
      </c>
      <c r="W43" s="45"/>
      <c r="X43" s="45"/>
      <c r="Y43" s="45"/>
      <c r="Z43" s="45"/>
      <c r="AA43" s="44">
        <f>AA45+AA51+AA59</f>
        <v>15856</v>
      </c>
      <c r="AB43" s="45"/>
      <c r="AC43" s="45"/>
      <c r="AD43" s="45"/>
      <c r="AE43" s="45"/>
      <c r="AF43" s="44">
        <f>AF45+AF51+AF59</f>
        <v>16984.5</v>
      </c>
      <c r="AG43" s="45"/>
      <c r="AH43" s="45"/>
      <c r="AI43" s="45"/>
      <c r="AJ43" s="45"/>
      <c r="AK43" s="44">
        <f>AK45+AK51+AK59</f>
        <v>17856</v>
      </c>
      <c r="AL43" s="45"/>
      <c r="AM43" s="45"/>
      <c r="AN43" s="45"/>
      <c r="AO43" s="45"/>
      <c r="AP43" s="44">
        <f>AP45+AP51+AP59</f>
        <v>1078</v>
      </c>
      <c r="AQ43" s="45"/>
      <c r="AR43" s="45"/>
      <c r="AS43" s="45"/>
      <c r="AT43" s="45"/>
      <c r="AU43" s="44">
        <f>AU45+AU51+AU59</f>
        <v>4308</v>
      </c>
      <c r="AV43" s="45"/>
      <c r="AW43" s="45"/>
      <c r="AX43" s="45"/>
      <c r="AY43" s="45"/>
      <c r="AZ43" s="44">
        <f>AZ45+AZ51+AZ59</f>
        <v>4156</v>
      </c>
      <c r="BA43" s="45"/>
      <c r="BB43" s="45"/>
      <c r="BC43" s="45"/>
      <c r="BD43" s="45"/>
      <c r="BE43" s="44">
        <f>AA43+AP43</f>
        <v>16934</v>
      </c>
      <c r="BF43" s="45"/>
      <c r="BG43" s="45"/>
      <c r="BH43" s="45"/>
      <c r="BI43" s="45"/>
      <c r="BJ43" s="44">
        <f>AF43+AU43</f>
        <v>21292.5</v>
      </c>
      <c r="BK43" s="45"/>
      <c r="BL43" s="45"/>
      <c r="BM43" s="45"/>
      <c r="BN43" s="45"/>
      <c r="BO43" s="44">
        <f>AK43+AZ43</f>
        <v>22012</v>
      </c>
      <c r="BP43" s="45"/>
      <c r="BQ43" s="45"/>
      <c r="BR43" s="45"/>
      <c r="BS43" s="45"/>
    </row>
    <row r="44" spans="1:71" s="6" customFormat="1" ht="7.5" customHeight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50"/>
      <c r="L44" s="44"/>
      <c r="M44" s="45"/>
      <c r="N44" s="45"/>
      <c r="O44" s="45"/>
      <c r="P44" s="45"/>
      <c r="Q44" s="44"/>
      <c r="R44" s="45"/>
      <c r="S44" s="45"/>
      <c r="T44" s="45"/>
      <c r="U44" s="45"/>
      <c r="V44" s="44"/>
      <c r="W44" s="45"/>
      <c r="X44" s="45"/>
      <c r="Y44" s="45"/>
      <c r="Z44" s="45"/>
      <c r="AA44" s="44"/>
      <c r="AB44" s="45"/>
      <c r="AC44" s="45"/>
      <c r="AD44" s="45"/>
      <c r="AE44" s="45"/>
      <c r="AF44" s="44"/>
      <c r="AG44" s="45"/>
      <c r="AH44" s="45"/>
      <c r="AI44" s="45"/>
      <c r="AJ44" s="45"/>
      <c r="AK44" s="44"/>
      <c r="AL44" s="45"/>
      <c r="AM44" s="45"/>
      <c r="AN44" s="45"/>
      <c r="AO44" s="45"/>
      <c r="AP44" s="44"/>
      <c r="AQ44" s="45"/>
      <c r="AR44" s="45"/>
      <c r="AS44" s="45"/>
      <c r="AT44" s="45"/>
      <c r="AU44" s="44"/>
      <c r="AV44" s="45"/>
      <c r="AW44" s="45"/>
      <c r="AX44" s="45"/>
      <c r="AY44" s="45"/>
      <c r="AZ44" s="44"/>
      <c r="BA44" s="45"/>
      <c r="BB44" s="45"/>
      <c r="BC44" s="45"/>
      <c r="BD44" s="45"/>
      <c r="BE44" s="44"/>
      <c r="BF44" s="45"/>
      <c r="BG44" s="45"/>
      <c r="BH44" s="45"/>
      <c r="BI44" s="45"/>
      <c r="BJ44" s="44"/>
      <c r="BK44" s="45"/>
      <c r="BL44" s="45"/>
      <c r="BM44" s="45"/>
      <c r="BN44" s="45"/>
      <c r="BO44" s="44"/>
      <c r="BP44" s="45"/>
      <c r="BQ44" s="45"/>
      <c r="BR44" s="45"/>
      <c r="BS44" s="45"/>
    </row>
    <row r="45" spans="1:71" s="3" customFormat="1" ht="9.75" customHeight="1">
      <c r="A45" s="76" t="s">
        <v>21</v>
      </c>
      <c r="B45" s="77"/>
      <c r="C45" s="77"/>
      <c r="D45" s="77"/>
      <c r="E45" s="77"/>
      <c r="F45" s="77"/>
      <c r="G45" s="77"/>
      <c r="H45" s="77"/>
      <c r="I45" s="77"/>
      <c r="J45" s="77"/>
      <c r="K45" s="78"/>
      <c r="L45" s="54">
        <f>+L47+L49</f>
        <v>10900</v>
      </c>
      <c r="M45" s="55"/>
      <c r="N45" s="55"/>
      <c r="O45" s="55"/>
      <c r="P45" s="55"/>
      <c r="Q45" s="54">
        <f>+Q47+Q49</f>
        <v>11096.1</v>
      </c>
      <c r="R45" s="55"/>
      <c r="S45" s="55"/>
      <c r="T45" s="55"/>
      <c r="U45" s="55"/>
      <c r="V45" s="54">
        <f>+V47+V49</f>
        <v>12221</v>
      </c>
      <c r="W45" s="55"/>
      <c r="X45" s="55"/>
      <c r="Y45" s="55"/>
      <c r="Z45" s="55"/>
      <c r="AA45" s="54">
        <f>+AA47+AA49</f>
        <v>12838</v>
      </c>
      <c r="AB45" s="55"/>
      <c r="AC45" s="55"/>
      <c r="AD45" s="55"/>
      <c r="AE45" s="55"/>
      <c r="AF45" s="54">
        <f>+AF47+AF49</f>
        <v>13810</v>
      </c>
      <c r="AG45" s="55"/>
      <c r="AH45" s="55"/>
      <c r="AI45" s="55"/>
      <c r="AJ45" s="55"/>
      <c r="AK45" s="54">
        <f>+AK47+AK49</f>
        <v>14611</v>
      </c>
      <c r="AL45" s="55"/>
      <c r="AM45" s="55"/>
      <c r="AN45" s="55"/>
      <c r="AO45" s="55"/>
      <c r="AP45" s="54">
        <f>+AP47+AP49</f>
        <v>595</v>
      </c>
      <c r="AQ45" s="55"/>
      <c r="AR45" s="55"/>
      <c r="AS45" s="55"/>
      <c r="AT45" s="55"/>
      <c r="AU45" s="54">
        <f>+AU47+AU49</f>
        <v>754</v>
      </c>
      <c r="AV45" s="55"/>
      <c r="AW45" s="55"/>
      <c r="AX45" s="55"/>
      <c r="AY45" s="55"/>
      <c r="AZ45" s="54">
        <f>+AZ47+AZ49</f>
        <v>912</v>
      </c>
      <c r="BA45" s="55"/>
      <c r="BB45" s="55"/>
      <c r="BC45" s="55"/>
      <c r="BD45" s="55"/>
      <c r="BE45" s="70">
        <f>AA45+AP45</f>
        <v>13433</v>
      </c>
      <c r="BF45" s="71"/>
      <c r="BG45" s="71"/>
      <c r="BH45" s="71"/>
      <c r="BI45" s="72"/>
      <c r="BJ45" s="70">
        <f>AF45+AU45</f>
        <v>14564</v>
      </c>
      <c r="BK45" s="71"/>
      <c r="BL45" s="71"/>
      <c r="BM45" s="71"/>
      <c r="BN45" s="72"/>
      <c r="BO45" s="70">
        <f>AK45+AZ45</f>
        <v>15523</v>
      </c>
      <c r="BP45" s="71"/>
      <c r="BQ45" s="71"/>
      <c r="BR45" s="71"/>
      <c r="BS45" s="72"/>
    </row>
    <row r="46" spans="1:71" s="3" customFormat="1" ht="9.75" customHeight="1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8"/>
      <c r="L46" s="54"/>
      <c r="M46" s="55"/>
      <c r="N46" s="55"/>
      <c r="O46" s="55"/>
      <c r="P46" s="55"/>
      <c r="Q46" s="54"/>
      <c r="R46" s="55"/>
      <c r="S46" s="55"/>
      <c r="T46" s="55"/>
      <c r="U46" s="55"/>
      <c r="V46" s="54"/>
      <c r="W46" s="55"/>
      <c r="X46" s="55"/>
      <c r="Y46" s="55"/>
      <c r="Z46" s="55"/>
      <c r="AA46" s="54"/>
      <c r="AB46" s="55"/>
      <c r="AC46" s="55"/>
      <c r="AD46" s="55"/>
      <c r="AE46" s="55"/>
      <c r="AF46" s="54"/>
      <c r="AG46" s="55"/>
      <c r="AH46" s="55"/>
      <c r="AI46" s="55"/>
      <c r="AJ46" s="55"/>
      <c r="AK46" s="54"/>
      <c r="AL46" s="55"/>
      <c r="AM46" s="55"/>
      <c r="AN46" s="55"/>
      <c r="AO46" s="55"/>
      <c r="AP46" s="54"/>
      <c r="AQ46" s="55"/>
      <c r="AR46" s="55"/>
      <c r="AS46" s="55"/>
      <c r="AT46" s="55"/>
      <c r="AU46" s="54"/>
      <c r="AV46" s="55"/>
      <c r="AW46" s="55"/>
      <c r="AX46" s="55"/>
      <c r="AY46" s="55"/>
      <c r="AZ46" s="54"/>
      <c r="BA46" s="55"/>
      <c r="BB46" s="55"/>
      <c r="BC46" s="55"/>
      <c r="BD46" s="55"/>
      <c r="BE46" s="73"/>
      <c r="BF46" s="74"/>
      <c r="BG46" s="74"/>
      <c r="BH46" s="74"/>
      <c r="BI46" s="75"/>
      <c r="BJ46" s="73"/>
      <c r="BK46" s="74"/>
      <c r="BL46" s="74"/>
      <c r="BM46" s="74"/>
      <c r="BN46" s="75"/>
      <c r="BO46" s="73"/>
      <c r="BP46" s="74"/>
      <c r="BQ46" s="74"/>
      <c r="BR46" s="74"/>
      <c r="BS46" s="75"/>
    </row>
    <row r="47" spans="1:71" s="3" customFormat="1" ht="9.75" customHeight="1">
      <c r="A47" s="60" t="s">
        <v>22</v>
      </c>
      <c r="B47" s="61"/>
      <c r="C47" s="61"/>
      <c r="D47" s="61"/>
      <c r="E47" s="61"/>
      <c r="F47" s="61"/>
      <c r="G47" s="61"/>
      <c r="H47" s="61"/>
      <c r="I47" s="61"/>
      <c r="J47" s="61"/>
      <c r="K47" s="62"/>
      <c r="L47" s="54">
        <v>10900</v>
      </c>
      <c r="M47" s="55"/>
      <c r="N47" s="55"/>
      <c r="O47" s="55"/>
      <c r="P47" s="55"/>
      <c r="Q47" s="54">
        <f>11096-1.9</f>
        <v>11094.1</v>
      </c>
      <c r="R47" s="55"/>
      <c r="S47" s="55"/>
      <c r="T47" s="55"/>
      <c r="U47" s="55"/>
      <c r="V47" s="54">
        <f>12221-2</f>
        <v>12219</v>
      </c>
      <c r="W47" s="55"/>
      <c r="X47" s="55"/>
      <c r="Y47" s="55"/>
      <c r="Z47" s="55"/>
      <c r="AA47" s="54">
        <v>12838</v>
      </c>
      <c r="AB47" s="55"/>
      <c r="AC47" s="55"/>
      <c r="AD47" s="55"/>
      <c r="AE47" s="55"/>
      <c r="AF47" s="54">
        <v>13810</v>
      </c>
      <c r="AG47" s="55"/>
      <c r="AH47" s="55"/>
      <c r="AI47" s="55"/>
      <c r="AJ47" s="55"/>
      <c r="AK47" s="54">
        <v>14611</v>
      </c>
      <c r="AL47" s="55"/>
      <c r="AM47" s="55"/>
      <c r="AN47" s="55"/>
      <c r="AO47" s="55"/>
      <c r="AP47" s="54">
        <v>0</v>
      </c>
      <c r="AQ47" s="55"/>
      <c r="AR47" s="55"/>
      <c r="AS47" s="55"/>
      <c r="AT47" s="55"/>
      <c r="AU47" s="54">
        <v>0</v>
      </c>
      <c r="AV47" s="55"/>
      <c r="AW47" s="55"/>
      <c r="AX47" s="55"/>
      <c r="AY47" s="55"/>
      <c r="AZ47" s="54">
        <v>0</v>
      </c>
      <c r="BA47" s="55"/>
      <c r="BB47" s="55"/>
      <c r="BC47" s="55"/>
      <c r="BD47" s="55"/>
      <c r="BE47" s="70">
        <f>AA47+AP47</f>
        <v>12838</v>
      </c>
      <c r="BF47" s="71"/>
      <c r="BG47" s="71"/>
      <c r="BH47" s="71"/>
      <c r="BI47" s="72"/>
      <c r="BJ47" s="70">
        <f>AF47+AU47</f>
        <v>13810</v>
      </c>
      <c r="BK47" s="71"/>
      <c r="BL47" s="71"/>
      <c r="BM47" s="71"/>
      <c r="BN47" s="72"/>
      <c r="BO47" s="70">
        <f>AK47+AZ47</f>
        <v>14611</v>
      </c>
      <c r="BP47" s="71"/>
      <c r="BQ47" s="71"/>
      <c r="BR47" s="71"/>
      <c r="BS47" s="72"/>
    </row>
    <row r="48" spans="1:71" s="3" customFormat="1" ht="9.75" customHeight="1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2"/>
      <c r="L48" s="54"/>
      <c r="M48" s="55"/>
      <c r="N48" s="55"/>
      <c r="O48" s="55"/>
      <c r="P48" s="55"/>
      <c r="Q48" s="54"/>
      <c r="R48" s="55"/>
      <c r="S48" s="55"/>
      <c r="T48" s="55"/>
      <c r="U48" s="55"/>
      <c r="V48" s="54"/>
      <c r="W48" s="55"/>
      <c r="X48" s="55"/>
      <c r="Y48" s="55"/>
      <c r="Z48" s="55"/>
      <c r="AA48" s="54"/>
      <c r="AB48" s="55"/>
      <c r="AC48" s="55"/>
      <c r="AD48" s="55"/>
      <c r="AE48" s="55"/>
      <c r="AF48" s="54"/>
      <c r="AG48" s="55"/>
      <c r="AH48" s="55"/>
      <c r="AI48" s="55"/>
      <c r="AJ48" s="55"/>
      <c r="AK48" s="54"/>
      <c r="AL48" s="55"/>
      <c r="AM48" s="55"/>
      <c r="AN48" s="55"/>
      <c r="AO48" s="55"/>
      <c r="AP48" s="54"/>
      <c r="AQ48" s="55"/>
      <c r="AR48" s="55"/>
      <c r="AS48" s="55"/>
      <c r="AT48" s="55"/>
      <c r="AU48" s="54"/>
      <c r="AV48" s="55"/>
      <c r="AW48" s="55"/>
      <c r="AX48" s="55"/>
      <c r="AY48" s="55"/>
      <c r="AZ48" s="54"/>
      <c r="BA48" s="55"/>
      <c r="BB48" s="55"/>
      <c r="BC48" s="55"/>
      <c r="BD48" s="55"/>
      <c r="BE48" s="73"/>
      <c r="BF48" s="74"/>
      <c r="BG48" s="74"/>
      <c r="BH48" s="74"/>
      <c r="BI48" s="75"/>
      <c r="BJ48" s="73"/>
      <c r="BK48" s="74"/>
      <c r="BL48" s="74"/>
      <c r="BM48" s="74"/>
      <c r="BN48" s="75"/>
      <c r="BO48" s="73"/>
      <c r="BP48" s="74"/>
      <c r="BQ48" s="74"/>
      <c r="BR48" s="74"/>
      <c r="BS48" s="75"/>
    </row>
    <row r="49" spans="1:71" s="3" customFormat="1" ht="9.75" customHeight="1">
      <c r="A49" s="60" t="s">
        <v>35</v>
      </c>
      <c r="B49" s="61"/>
      <c r="C49" s="61"/>
      <c r="D49" s="61"/>
      <c r="E49" s="61"/>
      <c r="F49" s="61"/>
      <c r="G49" s="61"/>
      <c r="H49" s="61"/>
      <c r="I49" s="61"/>
      <c r="J49" s="61"/>
      <c r="K49" s="62"/>
      <c r="L49" s="54">
        <v>0</v>
      </c>
      <c r="M49" s="55"/>
      <c r="N49" s="55"/>
      <c r="O49" s="55"/>
      <c r="P49" s="55"/>
      <c r="Q49" s="54">
        <v>2</v>
      </c>
      <c r="R49" s="55"/>
      <c r="S49" s="55"/>
      <c r="T49" s="55"/>
      <c r="U49" s="55"/>
      <c r="V49" s="54">
        <v>2</v>
      </c>
      <c r="W49" s="55"/>
      <c r="X49" s="55"/>
      <c r="Y49" s="55"/>
      <c r="Z49" s="55"/>
      <c r="AA49" s="54">
        <v>0</v>
      </c>
      <c r="AB49" s="55"/>
      <c r="AC49" s="55"/>
      <c r="AD49" s="55"/>
      <c r="AE49" s="55"/>
      <c r="AF49" s="54">
        <v>0</v>
      </c>
      <c r="AG49" s="55"/>
      <c r="AH49" s="55"/>
      <c r="AI49" s="55"/>
      <c r="AJ49" s="55"/>
      <c r="AK49" s="54">
        <v>0</v>
      </c>
      <c r="AL49" s="55"/>
      <c r="AM49" s="55"/>
      <c r="AN49" s="55"/>
      <c r="AO49" s="55"/>
      <c r="AP49" s="54">
        <v>595</v>
      </c>
      <c r="AQ49" s="55"/>
      <c r="AR49" s="55"/>
      <c r="AS49" s="55"/>
      <c r="AT49" s="55"/>
      <c r="AU49" s="54">
        <v>754</v>
      </c>
      <c r="AV49" s="55"/>
      <c r="AW49" s="55"/>
      <c r="AX49" s="55"/>
      <c r="AY49" s="55"/>
      <c r="AZ49" s="54">
        <v>912</v>
      </c>
      <c r="BA49" s="55"/>
      <c r="BB49" s="55"/>
      <c r="BC49" s="55"/>
      <c r="BD49" s="55"/>
      <c r="BE49" s="70">
        <f>AA49+AP49</f>
        <v>595</v>
      </c>
      <c r="BF49" s="71"/>
      <c r="BG49" s="71"/>
      <c r="BH49" s="71"/>
      <c r="BI49" s="72"/>
      <c r="BJ49" s="70">
        <f>AF49+AU49</f>
        <v>754</v>
      </c>
      <c r="BK49" s="71"/>
      <c r="BL49" s="71"/>
      <c r="BM49" s="71"/>
      <c r="BN49" s="72"/>
      <c r="BO49" s="70">
        <f>AK49+AZ49</f>
        <v>912</v>
      </c>
      <c r="BP49" s="71"/>
      <c r="BQ49" s="71"/>
      <c r="BR49" s="71"/>
      <c r="BS49" s="72"/>
    </row>
    <row r="50" spans="1:71" s="3" customFormat="1" ht="9.75" customHeight="1">
      <c r="A50" s="60"/>
      <c r="B50" s="61"/>
      <c r="C50" s="61"/>
      <c r="D50" s="61"/>
      <c r="E50" s="61"/>
      <c r="F50" s="61"/>
      <c r="G50" s="61"/>
      <c r="H50" s="61"/>
      <c r="I50" s="61"/>
      <c r="J50" s="61"/>
      <c r="K50" s="62"/>
      <c r="L50" s="54"/>
      <c r="M50" s="55"/>
      <c r="N50" s="55"/>
      <c r="O50" s="55"/>
      <c r="P50" s="55"/>
      <c r="Q50" s="54"/>
      <c r="R50" s="55"/>
      <c r="S50" s="55"/>
      <c r="T50" s="55"/>
      <c r="U50" s="55"/>
      <c r="V50" s="54"/>
      <c r="W50" s="55"/>
      <c r="X50" s="55"/>
      <c r="Y50" s="55"/>
      <c r="Z50" s="55"/>
      <c r="AA50" s="54"/>
      <c r="AB50" s="55"/>
      <c r="AC50" s="55"/>
      <c r="AD50" s="55"/>
      <c r="AE50" s="55"/>
      <c r="AF50" s="54"/>
      <c r="AG50" s="55"/>
      <c r="AH50" s="55"/>
      <c r="AI50" s="55"/>
      <c r="AJ50" s="55"/>
      <c r="AK50" s="54"/>
      <c r="AL50" s="55"/>
      <c r="AM50" s="55"/>
      <c r="AN50" s="55"/>
      <c r="AO50" s="55"/>
      <c r="AP50" s="54"/>
      <c r="AQ50" s="55"/>
      <c r="AR50" s="55"/>
      <c r="AS50" s="55"/>
      <c r="AT50" s="55"/>
      <c r="AU50" s="54"/>
      <c r="AV50" s="55"/>
      <c r="AW50" s="55"/>
      <c r="AX50" s="55"/>
      <c r="AY50" s="55"/>
      <c r="AZ50" s="54"/>
      <c r="BA50" s="55"/>
      <c r="BB50" s="55"/>
      <c r="BC50" s="55"/>
      <c r="BD50" s="55"/>
      <c r="BE50" s="73"/>
      <c r="BF50" s="74"/>
      <c r="BG50" s="74"/>
      <c r="BH50" s="74"/>
      <c r="BI50" s="75"/>
      <c r="BJ50" s="73"/>
      <c r="BK50" s="74"/>
      <c r="BL50" s="74"/>
      <c r="BM50" s="74"/>
      <c r="BN50" s="75"/>
      <c r="BO50" s="73"/>
      <c r="BP50" s="74"/>
      <c r="BQ50" s="74"/>
      <c r="BR50" s="74"/>
      <c r="BS50" s="75"/>
    </row>
    <row r="51" spans="1:71" s="3" customFormat="1" ht="9.75" customHeight="1">
      <c r="A51" s="76" t="s">
        <v>23</v>
      </c>
      <c r="B51" s="77"/>
      <c r="C51" s="77"/>
      <c r="D51" s="77"/>
      <c r="E51" s="77"/>
      <c r="F51" s="77"/>
      <c r="G51" s="77"/>
      <c r="H51" s="77"/>
      <c r="I51" s="77"/>
      <c r="J51" s="77"/>
      <c r="K51" s="78"/>
      <c r="L51" s="54">
        <f>+L53+L55+L57</f>
        <v>11105</v>
      </c>
      <c r="M51" s="55"/>
      <c r="N51" s="55"/>
      <c r="O51" s="55"/>
      <c r="P51" s="55"/>
      <c r="Q51" s="54">
        <f>+Q53+Q55+Q57</f>
        <v>11253</v>
      </c>
      <c r="R51" s="55"/>
      <c r="S51" s="55"/>
      <c r="T51" s="55"/>
      <c r="U51" s="55"/>
      <c r="V51" s="54">
        <f>+V53+V55+V57</f>
        <v>6521</v>
      </c>
      <c r="W51" s="55"/>
      <c r="X51" s="55"/>
      <c r="Y51" s="55"/>
      <c r="Z51" s="55"/>
      <c r="AA51" s="54">
        <f>+AA53+AA55+AA57</f>
        <v>2874</v>
      </c>
      <c r="AB51" s="55"/>
      <c r="AC51" s="55"/>
      <c r="AD51" s="55"/>
      <c r="AE51" s="55"/>
      <c r="AF51" s="54">
        <f>+AF53+AF55+AF57</f>
        <v>3030.5</v>
      </c>
      <c r="AG51" s="55"/>
      <c r="AH51" s="55"/>
      <c r="AI51" s="55"/>
      <c r="AJ51" s="55"/>
      <c r="AK51" s="54">
        <f>+AK53+AK55+AK57</f>
        <v>3101</v>
      </c>
      <c r="AL51" s="55"/>
      <c r="AM51" s="55"/>
      <c r="AN51" s="55"/>
      <c r="AO51" s="55"/>
      <c r="AP51" s="54">
        <f>+AP53+AP55+AP57</f>
        <v>483</v>
      </c>
      <c r="AQ51" s="55"/>
      <c r="AR51" s="55"/>
      <c r="AS51" s="55"/>
      <c r="AT51" s="55"/>
      <c r="AU51" s="54">
        <f>+AU53+AU55+AU57</f>
        <v>3554</v>
      </c>
      <c r="AV51" s="55"/>
      <c r="AW51" s="55"/>
      <c r="AX51" s="55"/>
      <c r="AY51" s="55"/>
      <c r="AZ51" s="54">
        <f>+AZ53+AZ55+AZ57</f>
        <v>3244</v>
      </c>
      <c r="BA51" s="55"/>
      <c r="BB51" s="55"/>
      <c r="BC51" s="55"/>
      <c r="BD51" s="55"/>
      <c r="BE51" s="70">
        <f>AA51+AP51</f>
        <v>3357</v>
      </c>
      <c r="BF51" s="71"/>
      <c r="BG51" s="71"/>
      <c r="BH51" s="71"/>
      <c r="BI51" s="72"/>
      <c r="BJ51" s="70">
        <f>AF51+AU51</f>
        <v>6584.5</v>
      </c>
      <c r="BK51" s="71"/>
      <c r="BL51" s="71"/>
      <c r="BM51" s="71"/>
      <c r="BN51" s="72"/>
      <c r="BO51" s="70">
        <f>AK51+AZ51</f>
        <v>6345</v>
      </c>
      <c r="BP51" s="71"/>
      <c r="BQ51" s="71"/>
      <c r="BR51" s="71"/>
      <c r="BS51" s="72"/>
    </row>
    <row r="52" spans="1:71" s="3" customFormat="1" ht="9.75" customHeight="1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8"/>
      <c r="L52" s="54"/>
      <c r="M52" s="55"/>
      <c r="N52" s="55"/>
      <c r="O52" s="55"/>
      <c r="P52" s="55"/>
      <c r="Q52" s="54"/>
      <c r="R52" s="55"/>
      <c r="S52" s="55"/>
      <c r="T52" s="55"/>
      <c r="U52" s="55"/>
      <c r="V52" s="54"/>
      <c r="W52" s="55"/>
      <c r="X52" s="55"/>
      <c r="Y52" s="55"/>
      <c r="Z52" s="55"/>
      <c r="AA52" s="54"/>
      <c r="AB52" s="55"/>
      <c r="AC52" s="55"/>
      <c r="AD52" s="55"/>
      <c r="AE52" s="55"/>
      <c r="AF52" s="54"/>
      <c r="AG52" s="55"/>
      <c r="AH52" s="55"/>
      <c r="AI52" s="55"/>
      <c r="AJ52" s="55"/>
      <c r="AK52" s="54"/>
      <c r="AL52" s="55"/>
      <c r="AM52" s="55"/>
      <c r="AN52" s="55"/>
      <c r="AO52" s="55"/>
      <c r="AP52" s="54"/>
      <c r="AQ52" s="55"/>
      <c r="AR52" s="55"/>
      <c r="AS52" s="55"/>
      <c r="AT52" s="55"/>
      <c r="AU52" s="54"/>
      <c r="AV52" s="55"/>
      <c r="AW52" s="55"/>
      <c r="AX52" s="55"/>
      <c r="AY52" s="55"/>
      <c r="AZ52" s="54"/>
      <c r="BA52" s="55"/>
      <c r="BB52" s="55"/>
      <c r="BC52" s="55"/>
      <c r="BD52" s="55"/>
      <c r="BE52" s="73"/>
      <c r="BF52" s="74"/>
      <c r="BG52" s="74"/>
      <c r="BH52" s="74"/>
      <c r="BI52" s="75"/>
      <c r="BJ52" s="73"/>
      <c r="BK52" s="74"/>
      <c r="BL52" s="74"/>
      <c r="BM52" s="74"/>
      <c r="BN52" s="75"/>
      <c r="BO52" s="73"/>
      <c r="BP52" s="74"/>
      <c r="BQ52" s="74"/>
      <c r="BR52" s="74"/>
      <c r="BS52" s="75"/>
    </row>
    <row r="53" spans="1:71" s="3" customFormat="1" ht="9.75" customHeight="1">
      <c r="A53" s="60" t="s">
        <v>24</v>
      </c>
      <c r="B53" s="61"/>
      <c r="C53" s="61"/>
      <c r="D53" s="61"/>
      <c r="E53" s="61"/>
      <c r="F53" s="61"/>
      <c r="G53" s="61"/>
      <c r="H53" s="61"/>
      <c r="I53" s="61"/>
      <c r="J53" s="61"/>
      <c r="K53" s="62"/>
      <c r="L53" s="54">
        <v>0</v>
      </c>
      <c r="M53" s="55"/>
      <c r="N53" s="55"/>
      <c r="O53" s="55"/>
      <c r="P53" s="55"/>
      <c r="Q53" s="54">
        <v>0</v>
      </c>
      <c r="R53" s="55"/>
      <c r="S53" s="55"/>
      <c r="T53" s="55"/>
      <c r="U53" s="55"/>
      <c r="V53" s="54">
        <v>0</v>
      </c>
      <c r="W53" s="55"/>
      <c r="X53" s="55"/>
      <c r="Y53" s="55"/>
      <c r="Z53" s="55"/>
      <c r="AA53" s="54">
        <v>0</v>
      </c>
      <c r="AB53" s="55"/>
      <c r="AC53" s="55"/>
      <c r="AD53" s="55"/>
      <c r="AE53" s="55"/>
      <c r="AF53" s="54">
        <v>0</v>
      </c>
      <c r="AG53" s="55"/>
      <c r="AH53" s="55"/>
      <c r="AI53" s="55"/>
      <c r="AJ53" s="55"/>
      <c r="AK53" s="54">
        <v>0</v>
      </c>
      <c r="AL53" s="55"/>
      <c r="AM53" s="55"/>
      <c r="AN53" s="55"/>
      <c r="AO53" s="55"/>
      <c r="AP53" s="54">
        <v>0</v>
      </c>
      <c r="AQ53" s="55"/>
      <c r="AR53" s="55"/>
      <c r="AS53" s="55"/>
      <c r="AT53" s="55"/>
      <c r="AU53" s="54">
        <v>0</v>
      </c>
      <c r="AV53" s="55"/>
      <c r="AW53" s="55"/>
      <c r="AX53" s="55"/>
      <c r="AY53" s="55"/>
      <c r="AZ53" s="54">
        <v>0</v>
      </c>
      <c r="BA53" s="55"/>
      <c r="BB53" s="55"/>
      <c r="BC53" s="55"/>
      <c r="BD53" s="55"/>
      <c r="BE53" s="70">
        <f>AA53+AP53</f>
        <v>0</v>
      </c>
      <c r="BF53" s="71"/>
      <c r="BG53" s="71"/>
      <c r="BH53" s="71"/>
      <c r="BI53" s="72"/>
      <c r="BJ53" s="70">
        <f>AF53+AU53</f>
        <v>0</v>
      </c>
      <c r="BK53" s="71"/>
      <c r="BL53" s="71"/>
      <c r="BM53" s="71"/>
      <c r="BN53" s="72"/>
      <c r="BO53" s="70">
        <f>AK53+AZ53</f>
        <v>0</v>
      </c>
      <c r="BP53" s="71"/>
      <c r="BQ53" s="71"/>
      <c r="BR53" s="71"/>
      <c r="BS53" s="72"/>
    </row>
    <row r="54" spans="1:71" s="3" customFormat="1" ht="9.75" customHeight="1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2"/>
      <c r="L54" s="54"/>
      <c r="M54" s="55"/>
      <c r="N54" s="55"/>
      <c r="O54" s="55"/>
      <c r="P54" s="55"/>
      <c r="Q54" s="54"/>
      <c r="R54" s="55"/>
      <c r="S54" s="55"/>
      <c r="T54" s="55"/>
      <c r="U54" s="55"/>
      <c r="V54" s="54"/>
      <c r="W54" s="55"/>
      <c r="X54" s="55"/>
      <c r="Y54" s="55"/>
      <c r="Z54" s="55"/>
      <c r="AA54" s="54"/>
      <c r="AB54" s="55"/>
      <c r="AC54" s="55"/>
      <c r="AD54" s="55"/>
      <c r="AE54" s="55"/>
      <c r="AF54" s="54"/>
      <c r="AG54" s="55"/>
      <c r="AH54" s="55"/>
      <c r="AI54" s="55"/>
      <c r="AJ54" s="55"/>
      <c r="AK54" s="54"/>
      <c r="AL54" s="55"/>
      <c r="AM54" s="55"/>
      <c r="AN54" s="55"/>
      <c r="AO54" s="55"/>
      <c r="AP54" s="54"/>
      <c r="AQ54" s="55"/>
      <c r="AR54" s="55"/>
      <c r="AS54" s="55"/>
      <c r="AT54" s="55"/>
      <c r="AU54" s="54"/>
      <c r="AV54" s="55"/>
      <c r="AW54" s="55"/>
      <c r="AX54" s="55"/>
      <c r="AY54" s="55"/>
      <c r="AZ54" s="54"/>
      <c r="BA54" s="55"/>
      <c r="BB54" s="55"/>
      <c r="BC54" s="55"/>
      <c r="BD54" s="55"/>
      <c r="BE54" s="73"/>
      <c r="BF54" s="74"/>
      <c r="BG54" s="74"/>
      <c r="BH54" s="74"/>
      <c r="BI54" s="75"/>
      <c r="BJ54" s="73"/>
      <c r="BK54" s="74"/>
      <c r="BL54" s="74"/>
      <c r="BM54" s="74"/>
      <c r="BN54" s="75"/>
      <c r="BO54" s="73"/>
      <c r="BP54" s="74"/>
      <c r="BQ54" s="74"/>
      <c r="BR54" s="74"/>
      <c r="BS54" s="75"/>
    </row>
    <row r="55" spans="1:71" s="3" customFormat="1" ht="9.75" customHeight="1">
      <c r="A55" s="60" t="s">
        <v>25</v>
      </c>
      <c r="B55" s="61"/>
      <c r="C55" s="61"/>
      <c r="D55" s="61"/>
      <c r="E55" s="61"/>
      <c r="F55" s="61"/>
      <c r="G55" s="61"/>
      <c r="H55" s="61"/>
      <c r="I55" s="61"/>
      <c r="J55" s="61"/>
      <c r="K55" s="62"/>
      <c r="L55" s="54">
        <v>11105</v>
      </c>
      <c r="M55" s="55"/>
      <c r="N55" s="55"/>
      <c r="O55" s="55"/>
      <c r="P55" s="55"/>
      <c r="Q55" s="54">
        <v>11253</v>
      </c>
      <c r="R55" s="55"/>
      <c r="S55" s="55"/>
      <c r="T55" s="55"/>
      <c r="U55" s="55"/>
      <c r="V55" s="54">
        <f>6004+311+206</f>
        <v>6521</v>
      </c>
      <c r="W55" s="55"/>
      <c r="X55" s="55"/>
      <c r="Y55" s="55"/>
      <c r="Z55" s="55"/>
      <c r="AA55" s="70">
        <f>2357+661-144</f>
        <v>2874</v>
      </c>
      <c r="AB55" s="71"/>
      <c r="AC55" s="71"/>
      <c r="AD55" s="71"/>
      <c r="AE55" s="72"/>
      <c r="AF55" s="54">
        <f>2514+404</f>
        <v>2918</v>
      </c>
      <c r="AG55" s="55"/>
      <c r="AH55" s="55"/>
      <c r="AI55" s="55"/>
      <c r="AJ55" s="55"/>
      <c r="AK55" s="54">
        <f>2584+548-143.5</f>
        <v>2988.5</v>
      </c>
      <c r="AL55" s="55"/>
      <c r="AM55" s="55"/>
      <c r="AN55" s="55"/>
      <c r="AO55" s="55"/>
      <c r="AP55" s="54">
        <f>483</f>
        <v>483</v>
      </c>
      <c r="AQ55" s="55"/>
      <c r="AR55" s="55"/>
      <c r="AS55" s="55"/>
      <c r="AT55" s="55"/>
      <c r="AU55" s="54">
        <f>3554</f>
        <v>3554</v>
      </c>
      <c r="AV55" s="55"/>
      <c r="AW55" s="55"/>
      <c r="AX55" s="55"/>
      <c r="AY55" s="55"/>
      <c r="AZ55" s="54">
        <f>3244</f>
        <v>3244</v>
      </c>
      <c r="BA55" s="55"/>
      <c r="BB55" s="55"/>
      <c r="BC55" s="55"/>
      <c r="BD55" s="55"/>
      <c r="BE55" s="70">
        <f>AA55+AP55</f>
        <v>3357</v>
      </c>
      <c r="BF55" s="71"/>
      <c r="BG55" s="71"/>
      <c r="BH55" s="71"/>
      <c r="BI55" s="72"/>
      <c r="BJ55" s="70">
        <f>AF55+AU55</f>
        <v>6472</v>
      </c>
      <c r="BK55" s="71"/>
      <c r="BL55" s="71"/>
      <c r="BM55" s="71"/>
      <c r="BN55" s="72"/>
      <c r="BO55" s="70">
        <f>AK55+AZ55</f>
        <v>6232.5</v>
      </c>
      <c r="BP55" s="71"/>
      <c r="BQ55" s="71"/>
      <c r="BR55" s="71"/>
      <c r="BS55" s="72"/>
    </row>
    <row r="56" spans="1:71" s="3" customFormat="1" ht="9.75" customHeight="1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2"/>
      <c r="L56" s="54"/>
      <c r="M56" s="55"/>
      <c r="N56" s="55"/>
      <c r="O56" s="55"/>
      <c r="P56" s="55"/>
      <c r="Q56" s="54"/>
      <c r="R56" s="55"/>
      <c r="S56" s="55"/>
      <c r="T56" s="55"/>
      <c r="U56" s="55"/>
      <c r="V56" s="54"/>
      <c r="W56" s="55"/>
      <c r="X56" s="55"/>
      <c r="Y56" s="55"/>
      <c r="Z56" s="55"/>
      <c r="AA56" s="73"/>
      <c r="AB56" s="74"/>
      <c r="AC56" s="74"/>
      <c r="AD56" s="74"/>
      <c r="AE56" s="75"/>
      <c r="AF56" s="54"/>
      <c r="AG56" s="55"/>
      <c r="AH56" s="55"/>
      <c r="AI56" s="55"/>
      <c r="AJ56" s="55"/>
      <c r="AK56" s="54"/>
      <c r="AL56" s="55"/>
      <c r="AM56" s="55"/>
      <c r="AN56" s="55"/>
      <c r="AO56" s="55"/>
      <c r="AP56" s="54"/>
      <c r="AQ56" s="55"/>
      <c r="AR56" s="55"/>
      <c r="AS56" s="55"/>
      <c r="AT56" s="55"/>
      <c r="AU56" s="54"/>
      <c r="AV56" s="55"/>
      <c r="AW56" s="55"/>
      <c r="AX56" s="55"/>
      <c r="AY56" s="55"/>
      <c r="AZ56" s="54"/>
      <c r="BA56" s="55"/>
      <c r="BB56" s="55"/>
      <c r="BC56" s="55"/>
      <c r="BD56" s="55"/>
      <c r="BE56" s="73"/>
      <c r="BF56" s="74"/>
      <c r="BG56" s="74"/>
      <c r="BH56" s="74"/>
      <c r="BI56" s="75"/>
      <c r="BJ56" s="73"/>
      <c r="BK56" s="74"/>
      <c r="BL56" s="74"/>
      <c r="BM56" s="74"/>
      <c r="BN56" s="75"/>
      <c r="BO56" s="73"/>
      <c r="BP56" s="74"/>
      <c r="BQ56" s="74"/>
      <c r="BR56" s="74"/>
      <c r="BS56" s="75"/>
    </row>
    <row r="57" spans="1:71" s="3" customFormat="1" ht="9.75" customHeight="1">
      <c r="A57" s="60" t="s">
        <v>26</v>
      </c>
      <c r="B57" s="61"/>
      <c r="C57" s="61"/>
      <c r="D57" s="61"/>
      <c r="E57" s="61"/>
      <c r="F57" s="61"/>
      <c r="G57" s="61"/>
      <c r="H57" s="61"/>
      <c r="I57" s="61"/>
      <c r="J57" s="61"/>
      <c r="K57" s="62"/>
      <c r="L57" s="54"/>
      <c r="M57" s="55"/>
      <c r="N57" s="55"/>
      <c r="O57" s="55"/>
      <c r="P57" s="55"/>
      <c r="Q57" s="54"/>
      <c r="R57" s="55"/>
      <c r="S57" s="55"/>
      <c r="T57" s="55"/>
      <c r="U57" s="55"/>
      <c r="V57" s="54"/>
      <c r="W57" s="55"/>
      <c r="X57" s="55"/>
      <c r="Y57" s="55"/>
      <c r="Z57" s="55"/>
      <c r="AA57" s="54">
        <v>0</v>
      </c>
      <c r="AB57" s="55"/>
      <c r="AC57" s="55"/>
      <c r="AD57" s="55"/>
      <c r="AE57" s="55"/>
      <c r="AF57" s="58">
        <v>112.5</v>
      </c>
      <c r="AG57" s="56"/>
      <c r="AH57" s="56"/>
      <c r="AI57" s="56"/>
      <c r="AJ57" s="56"/>
      <c r="AK57" s="58">
        <v>112.5</v>
      </c>
      <c r="AL57" s="56"/>
      <c r="AM57" s="56"/>
      <c r="AN57" s="56"/>
      <c r="AO57" s="56"/>
      <c r="AP57" s="58">
        <v>0</v>
      </c>
      <c r="AQ57" s="56"/>
      <c r="AR57" s="56"/>
      <c r="AS57" s="56"/>
      <c r="AT57" s="56"/>
      <c r="AU57" s="58">
        <v>0</v>
      </c>
      <c r="AV57" s="56"/>
      <c r="AW57" s="56"/>
      <c r="AX57" s="56"/>
      <c r="AY57" s="56"/>
      <c r="AZ57" s="58">
        <v>0</v>
      </c>
      <c r="BA57" s="56"/>
      <c r="BB57" s="56"/>
      <c r="BC57" s="56"/>
      <c r="BD57" s="56"/>
      <c r="BE57" s="58">
        <f>AA57+AP57</f>
        <v>0</v>
      </c>
      <c r="BF57" s="56"/>
      <c r="BG57" s="56"/>
      <c r="BH57" s="56"/>
      <c r="BI57" s="56"/>
      <c r="BJ57" s="58">
        <f>AF57+AU57</f>
        <v>112.5</v>
      </c>
      <c r="BK57" s="56"/>
      <c r="BL57" s="56"/>
      <c r="BM57" s="56"/>
      <c r="BN57" s="56"/>
      <c r="BO57" s="58">
        <f>AK57+AZ57</f>
        <v>112.5</v>
      </c>
      <c r="BP57" s="56"/>
      <c r="BQ57" s="56"/>
      <c r="BR57" s="56"/>
      <c r="BS57" s="56"/>
    </row>
    <row r="58" spans="1:71" s="3" customFormat="1" ht="9.7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2"/>
      <c r="L58" s="54"/>
      <c r="M58" s="55"/>
      <c r="N58" s="55"/>
      <c r="O58" s="55"/>
      <c r="P58" s="55"/>
      <c r="Q58" s="54"/>
      <c r="R58" s="55"/>
      <c r="S58" s="55"/>
      <c r="T58" s="55"/>
      <c r="U58" s="55"/>
      <c r="V58" s="54"/>
      <c r="W58" s="55"/>
      <c r="X58" s="55"/>
      <c r="Y58" s="55"/>
      <c r="Z58" s="55"/>
      <c r="AA58" s="54"/>
      <c r="AB58" s="55"/>
      <c r="AC58" s="55"/>
      <c r="AD58" s="55"/>
      <c r="AE58" s="55"/>
      <c r="AF58" s="58"/>
      <c r="AG58" s="56"/>
      <c r="AH58" s="56"/>
      <c r="AI58" s="56"/>
      <c r="AJ58" s="56"/>
      <c r="AK58" s="58"/>
      <c r="AL58" s="56"/>
      <c r="AM58" s="56"/>
      <c r="AN58" s="56"/>
      <c r="AO58" s="56"/>
      <c r="AP58" s="58"/>
      <c r="AQ58" s="56"/>
      <c r="AR58" s="56"/>
      <c r="AS58" s="56"/>
      <c r="AT58" s="56"/>
      <c r="AU58" s="58"/>
      <c r="AV58" s="56"/>
      <c r="AW58" s="56"/>
      <c r="AX58" s="56"/>
      <c r="AY58" s="56"/>
      <c r="AZ58" s="58"/>
      <c r="BA58" s="56"/>
      <c r="BB58" s="56"/>
      <c r="BC58" s="56"/>
      <c r="BD58" s="56"/>
      <c r="BE58" s="58"/>
      <c r="BF58" s="56"/>
      <c r="BG58" s="56"/>
      <c r="BH58" s="56"/>
      <c r="BI58" s="56"/>
      <c r="BJ58" s="58"/>
      <c r="BK58" s="56"/>
      <c r="BL58" s="56"/>
      <c r="BM58" s="56"/>
      <c r="BN58" s="56"/>
      <c r="BO58" s="58"/>
      <c r="BP58" s="56"/>
      <c r="BQ58" s="56"/>
      <c r="BR58" s="56"/>
      <c r="BS58" s="56"/>
    </row>
    <row r="59" spans="1:71" s="3" customFormat="1" ht="9.75" customHeight="1">
      <c r="A59" s="76" t="s">
        <v>27</v>
      </c>
      <c r="B59" s="77"/>
      <c r="C59" s="77"/>
      <c r="D59" s="77"/>
      <c r="E59" s="77"/>
      <c r="F59" s="77"/>
      <c r="G59" s="77"/>
      <c r="H59" s="77"/>
      <c r="I59" s="77"/>
      <c r="J59" s="77"/>
      <c r="K59" s="78"/>
      <c r="L59" s="54">
        <f>+L61</f>
        <v>144</v>
      </c>
      <c r="M59" s="55"/>
      <c r="N59" s="55"/>
      <c r="O59" s="55"/>
      <c r="P59" s="55"/>
      <c r="Q59" s="54">
        <f>+Q61</f>
        <v>144</v>
      </c>
      <c r="R59" s="55"/>
      <c r="S59" s="55"/>
      <c r="T59" s="55"/>
      <c r="U59" s="55"/>
      <c r="V59" s="54">
        <f>+V61</f>
        <v>144</v>
      </c>
      <c r="W59" s="55"/>
      <c r="X59" s="55"/>
      <c r="Y59" s="55"/>
      <c r="Z59" s="55"/>
      <c r="AA59" s="54">
        <f>+AA61</f>
        <v>144</v>
      </c>
      <c r="AB59" s="55"/>
      <c r="AC59" s="55"/>
      <c r="AD59" s="55"/>
      <c r="AE59" s="55"/>
      <c r="AF59" s="54">
        <f>+AF61</f>
        <v>144</v>
      </c>
      <c r="AG59" s="55"/>
      <c r="AH59" s="55"/>
      <c r="AI59" s="55"/>
      <c r="AJ59" s="55"/>
      <c r="AK59" s="54">
        <f>+AK61</f>
        <v>144</v>
      </c>
      <c r="AL59" s="55"/>
      <c r="AM59" s="55"/>
      <c r="AN59" s="55"/>
      <c r="AO59" s="55"/>
      <c r="AP59" s="54">
        <f>+AP61</f>
        <v>0</v>
      </c>
      <c r="AQ59" s="55"/>
      <c r="AR59" s="55"/>
      <c r="AS59" s="55"/>
      <c r="AT59" s="55"/>
      <c r="AU59" s="54">
        <f>+AU61</f>
        <v>0</v>
      </c>
      <c r="AV59" s="55"/>
      <c r="AW59" s="55"/>
      <c r="AX59" s="55"/>
      <c r="AY59" s="55"/>
      <c r="AZ59" s="54">
        <f>+AZ61</f>
        <v>0</v>
      </c>
      <c r="BA59" s="55"/>
      <c r="BB59" s="55"/>
      <c r="BC59" s="55"/>
      <c r="BD59" s="55"/>
      <c r="BE59" s="54">
        <f>+BE61</f>
        <v>144</v>
      </c>
      <c r="BF59" s="55"/>
      <c r="BG59" s="55"/>
      <c r="BH59" s="55"/>
      <c r="BI59" s="55"/>
      <c r="BJ59" s="54">
        <f>+BJ61</f>
        <v>144</v>
      </c>
      <c r="BK59" s="55"/>
      <c r="BL59" s="55"/>
      <c r="BM59" s="55"/>
      <c r="BN59" s="55"/>
      <c r="BO59" s="54">
        <f>+BO61</f>
        <v>144</v>
      </c>
      <c r="BP59" s="55"/>
      <c r="BQ59" s="55"/>
      <c r="BR59" s="55"/>
      <c r="BS59" s="55"/>
    </row>
    <row r="60" spans="1:71" s="3" customFormat="1" ht="9.75" customHeight="1">
      <c r="A60" s="76"/>
      <c r="B60" s="77"/>
      <c r="C60" s="77"/>
      <c r="D60" s="77"/>
      <c r="E60" s="77"/>
      <c r="F60" s="77"/>
      <c r="G60" s="77"/>
      <c r="H60" s="77"/>
      <c r="I60" s="77"/>
      <c r="J60" s="77"/>
      <c r="K60" s="78"/>
      <c r="L60" s="54"/>
      <c r="M60" s="55"/>
      <c r="N60" s="55"/>
      <c r="O60" s="55"/>
      <c r="P60" s="55"/>
      <c r="Q60" s="54"/>
      <c r="R60" s="55"/>
      <c r="S60" s="55"/>
      <c r="T60" s="55"/>
      <c r="U60" s="55"/>
      <c r="V60" s="54"/>
      <c r="W60" s="55"/>
      <c r="X60" s="55"/>
      <c r="Y60" s="55"/>
      <c r="Z60" s="55"/>
      <c r="AA60" s="54"/>
      <c r="AB60" s="55"/>
      <c r="AC60" s="55"/>
      <c r="AD60" s="55"/>
      <c r="AE60" s="55"/>
      <c r="AF60" s="54"/>
      <c r="AG60" s="55"/>
      <c r="AH60" s="55"/>
      <c r="AI60" s="55"/>
      <c r="AJ60" s="55"/>
      <c r="AK60" s="54"/>
      <c r="AL60" s="55"/>
      <c r="AM60" s="55"/>
      <c r="AN60" s="55"/>
      <c r="AO60" s="55"/>
      <c r="AP60" s="54"/>
      <c r="AQ60" s="55"/>
      <c r="AR60" s="55"/>
      <c r="AS60" s="55"/>
      <c r="AT60" s="55"/>
      <c r="AU60" s="54"/>
      <c r="AV60" s="55"/>
      <c r="AW60" s="55"/>
      <c r="AX60" s="55"/>
      <c r="AY60" s="55"/>
      <c r="AZ60" s="54"/>
      <c r="BA60" s="55"/>
      <c r="BB60" s="55"/>
      <c r="BC60" s="55"/>
      <c r="BD60" s="55"/>
      <c r="BE60" s="54"/>
      <c r="BF60" s="55"/>
      <c r="BG60" s="55"/>
      <c r="BH60" s="55"/>
      <c r="BI60" s="55"/>
      <c r="BJ60" s="54"/>
      <c r="BK60" s="55"/>
      <c r="BL60" s="55"/>
      <c r="BM60" s="55"/>
      <c r="BN60" s="55"/>
      <c r="BO60" s="54"/>
      <c r="BP60" s="55"/>
      <c r="BQ60" s="55"/>
      <c r="BR60" s="55"/>
      <c r="BS60" s="55"/>
    </row>
    <row r="61" spans="1:71" s="3" customFormat="1" ht="9.75" customHeight="1">
      <c r="A61" s="60" t="s">
        <v>28</v>
      </c>
      <c r="B61" s="61"/>
      <c r="C61" s="61"/>
      <c r="D61" s="61"/>
      <c r="E61" s="61"/>
      <c r="F61" s="61"/>
      <c r="G61" s="61"/>
      <c r="H61" s="61"/>
      <c r="I61" s="61"/>
      <c r="J61" s="61"/>
      <c r="K61" s="62"/>
      <c r="L61" s="54">
        <v>144</v>
      </c>
      <c r="M61" s="55"/>
      <c r="N61" s="55"/>
      <c r="O61" s="55"/>
      <c r="P61" s="55"/>
      <c r="Q61" s="54">
        <v>144</v>
      </c>
      <c r="R61" s="55"/>
      <c r="S61" s="55"/>
      <c r="T61" s="55"/>
      <c r="U61" s="55"/>
      <c r="V61" s="54">
        <v>144</v>
      </c>
      <c r="W61" s="55"/>
      <c r="X61" s="55"/>
      <c r="Y61" s="55"/>
      <c r="Z61" s="55"/>
      <c r="AA61" s="54">
        <v>144</v>
      </c>
      <c r="AB61" s="55"/>
      <c r="AC61" s="55"/>
      <c r="AD61" s="55"/>
      <c r="AE61" s="55"/>
      <c r="AF61" s="54">
        <v>144</v>
      </c>
      <c r="AG61" s="55"/>
      <c r="AH61" s="55"/>
      <c r="AI61" s="55"/>
      <c r="AJ61" s="55"/>
      <c r="AK61" s="54">
        <v>144</v>
      </c>
      <c r="AL61" s="55"/>
      <c r="AM61" s="55"/>
      <c r="AN61" s="55"/>
      <c r="AO61" s="55"/>
      <c r="AP61" s="54">
        <v>0</v>
      </c>
      <c r="AQ61" s="55"/>
      <c r="AR61" s="55"/>
      <c r="AS61" s="55"/>
      <c r="AT61" s="55"/>
      <c r="AU61" s="54">
        <v>0</v>
      </c>
      <c r="AV61" s="55"/>
      <c r="AW61" s="55"/>
      <c r="AX61" s="55"/>
      <c r="AY61" s="55"/>
      <c r="AZ61" s="54">
        <v>0</v>
      </c>
      <c r="BA61" s="55"/>
      <c r="BB61" s="55"/>
      <c r="BC61" s="55"/>
      <c r="BD61" s="55"/>
      <c r="BE61" s="54">
        <f>AA61+AP61</f>
        <v>144</v>
      </c>
      <c r="BF61" s="55"/>
      <c r="BG61" s="55"/>
      <c r="BH61" s="55"/>
      <c r="BI61" s="55"/>
      <c r="BJ61" s="54">
        <f>AF61+AU61</f>
        <v>144</v>
      </c>
      <c r="BK61" s="55"/>
      <c r="BL61" s="55"/>
      <c r="BM61" s="55"/>
      <c r="BN61" s="55"/>
      <c r="BO61" s="54">
        <f>AK61+AZ61</f>
        <v>144</v>
      </c>
      <c r="BP61" s="55"/>
      <c r="BQ61" s="55"/>
      <c r="BR61" s="55"/>
      <c r="BS61" s="55"/>
    </row>
    <row r="62" spans="1:71" s="3" customFormat="1" ht="9.75" customHeight="1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2"/>
      <c r="L62" s="54"/>
      <c r="M62" s="55"/>
      <c r="N62" s="55"/>
      <c r="O62" s="55"/>
      <c r="P62" s="55"/>
      <c r="Q62" s="54"/>
      <c r="R62" s="55"/>
      <c r="S62" s="55"/>
      <c r="T62" s="55"/>
      <c r="U62" s="55"/>
      <c r="V62" s="54"/>
      <c r="W62" s="55"/>
      <c r="X62" s="55"/>
      <c r="Y62" s="55"/>
      <c r="Z62" s="55"/>
      <c r="AA62" s="54"/>
      <c r="AB62" s="55"/>
      <c r="AC62" s="55"/>
      <c r="AD62" s="55"/>
      <c r="AE62" s="55"/>
      <c r="AF62" s="54"/>
      <c r="AG62" s="55"/>
      <c r="AH62" s="55"/>
      <c r="AI62" s="55"/>
      <c r="AJ62" s="55"/>
      <c r="AK62" s="54"/>
      <c r="AL62" s="55"/>
      <c r="AM62" s="55"/>
      <c r="AN62" s="55"/>
      <c r="AO62" s="55"/>
      <c r="AP62" s="54"/>
      <c r="AQ62" s="55"/>
      <c r="AR62" s="55"/>
      <c r="AS62" s="55"/>
      <c r="AT62" s="55"/>
      <c r="AU62" s="54"/>
      <c r="AV62" s="55"/>
      <c r="AW62" s="55"/>
      <c r="AX62" s="55"/>
      <c r="AY62" s="55"/>
      <c r="AZ62" s="54"/>
      <c r="BA62" s="55"/>
      <c r="BB62" s="55"/>
      <c r="BC62" s="55"/>
      <c r="BD62" s="55"/>
      <c r="BE62" s="54"/>
      <c r="BF62" s="55"/>
      <c r="BG62" s="55"/>
      <c r="BH62" s="55"/>
      <c r="BI62" s="55"/>
      <c r="BJ62" s="54"/>
      <c r="BK62" s="55"/>
      <c r="BL62" s="55"/>
      <c r="BM62" s="55"/>
      <c r="BN62" s="55"/>
      <c r="BO62" s="54"/>
      <c r="BP62" s="55"/>
      <c r="BQ62" s="55"/>
      <c r="BR62" s="55"/>
      <c r="BS62" s="55"/>
    </row>
    <row r="63" spans="1:71" s="6" customFormat="1" ht="7.5" customHeight="1">
      <c r="A63" s="48" t="s">
        <v>29</v>
      </c>
      <c r="B63" s="49"/>
      <c r="C63" s="49"/>
      <c r="D63" s="49"/>
      <c r="E63" s="49"/>
      <c r="F63" s="49"/>
      <c r="G63" s="49"/>
      <c r="H63" s="49"/>
      <c r="I63" s="49"/>
      <c r="J63" s="49"/>
      <c r="K63" s="50"/>
      <c r="L63" s="44">
        <f>+L65+L67+L69+L71+L73</f>
        <v>1348</v>
      </c>
      <c r="M63" s="45"/>
      <c r="N63" s="45"/>
      <c r="O63" s="45"/>
      <c r="P63" s="45"/>
      <c r="Q63" s="44">
        <f>+Q65+Q67+Q69+Q71+Q73</f>
        <v>1397</v>
      </c>
      <c r="R63" s="45"/>
      <c r="S63" s="45"/>
      <c r="T63" s="45"/>
      <c r="U63" s="45"/>
      <c r="V63" s="44">
        <f>+V65+V67+V69+V71+V73</f>
        <v>704</v>
      </c>
      <c r="W63" s="45"/>
      <c r="X63" s="45"/>
      <c r="Y63" s="45"/>
      <c r="Z63" s="45"/>
      <c r="AA63" s="44">
        <f>+AA65+AA67+AA69+AA71+AA73</f>
        <v>421</v>
      </c>
      <c r="AB63" s="45"/>
      <c r="AC63" s="45"/>
      <c r="AD63" s="45"/>
      <c r="AE63" s="45"/>
      <c r="AF63" s="44">
        <f>+AF65+AF67+AF69+AF71+AF73</f>
        <v>472</v>
      </c>
      <c r="AG63" s="45"/>
      <c r="AH63" s="45"/>
      <c r="AI63" s="45"/>
      <c r="AJ63" s="45"/>
      <c r="AK63" s="44">
        <f>+AK65+AK67+AK69+AK71+AK73</f>
        <v>423</v>
      </c>
      <c r="AL63" s="45"/>
      <c r="AM63" s="45"/>
      <c r="AN63" s="45"/>
      <c r="AO63" s="45"/>
      <c r="AP63" s="44">
        <f>+AP65+AP67+AP69+AP71+AP73</f>
        <v>0</v>
      </c>
      <c r="AQ63" s="45"/>
      <c r="AR63" s="45"/>
      <c r="AS63" s="45"/>
      <c r="AT63" s="45"/>
      <c r="AU63" s="44">
        <f>+AU65+AU67+AU69+AU71+AU73</f>
        <v>0</v>
      </c>
      <c r="AV63" s="45"/>
      <c r="AW63" s="45"/>
      <c r="AX63" s="45"/>
      <c r="AY63" s="45"/>
      <c r="AZ63" s="44">
        <f>+AZ65+AZ67+AZ69+AZ71+AZ73</f>
        <v>0</v>
      </c>
      <c r="BA63" s="45"/>
      <c r="BB63" s="45"/>
      <c r="BC63" s="45"/>
      <c r="BD63" s="45"/>
      <c r="BE63" s="44">
        <f>+BE65+BE67+BE69+BE71+BE73</f>
        <v>421</v>
      </c>
      <c r="BF63" s="45"/>
      <c r="BG63" s="45"/>
      <c r="BH63" s="45"/>
      <c r="BI63" s="45"/>
      <c r="BJ63" s="44">
        <f>+BJ65+BJ67+BJ69+BJ71+BJ73</f>
        <v>472</v>
      </c>
      <c r="BK63" s="45"/>
      <c r="BL63" s="45"/>
      <c r="BM63" s="45"/>
      <c r="BN63" s="45"/>
      <c r="BO63" s="44">
        <f>+BO65+BO67+BO69+BO71+BO73</f>
        <v>423</v>
      </c>
      <c r="BP63" s="45"/>
      <c r="BQ63" s="45"/>
      <c r="BR63" s="45"/>
      <c r="BS63" s="45"/>
    </row>
    <row r="64" spans="1:71" s="6" customFormat="1" ht="7.5" customHeight="1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50"/>
      <c r="L64" s="44"/>
      <c r="M64" s="45"/>
      <c r="N64" s="45"/>
      <c r="O64" s="45"/>
      <c r="P64" s="45"/>
      <c r="Q64" s="44"/>
      <c r="R64" s="45"/>
      <c r="S64" s="45"/>
      <c r="T64" s="45"/>
      <c r="U64" s="45"/>
      <c r="V64" s="44"/>
      <c r="W64" s="45"/>
      <c r="X64" s="45"/>
      <c r="Y64" s="45"/>
      <c r="Z64" s="45"/>
      <c r="AA64" s="44"/>
      <c r="AB64" s="45"/>
      <c r="AC64" s="45"/>
      <c r="AD64" s="45"/>
      <c r="AE64" s="45"/>
      <c r="AF64" s="44"/>
      <c r="AG64" s="45"/>
      <c r="AH64" s="45"/>
      <c r="AI64" s="45"/>
      <c r="AJ64" s="45"/>
      <c r="AK64" s="44"/>
      <c r="AL64" s="45"/>
      <c r="AM64" s="45"/>
      <c r="AN64" s="45"/>
      <c r="AO64" s="45"/>
      <c r="AP64" s="44"/>
      <c r="AQ64" s="45"/>
      <c r="AR64" s="45"/>
      <c r="AS64" s="45"/>
      <c r="AT64" s="45"/>
      <c r="AU64" s="44"/>
      <c r="AV64" s="45"/>
      <c r="AW64" s="45"/>
      <c r="AX64" s="45"/>
      <c r="AY64" s="45"/>
      <c r="AZ64" s="44"/>
      <c r="BA64" s="45"/>
      <c r="BB64" s="45"/>
      <c r="BC64" s="45"/>
      <c r="BD64" s="45"/>
      <c r="BE64" s="44"/>
      <c r="BF64" s="45"/>
      <c r="BG64" s="45"/>
      <c r="BH64" s="45"/>
      <c r="BI64" s="45"/>
      <c r="BJ64" s="44"/>
      <c r="BK64" s="45"/>
      <c r="BL64" s="45"/>
      <c r="BM64" s="45"/>
      <c r="BN64" s="45"/>
      <c r="BO64" s="44"/>
      <c r="BP64" s="45"/>
      <c r="BQ64" s="45"/>
      <c r="BR64" s="45"/>
      <c r="BS64" s="45"/>
    </row>
    <row r="65" spans="1:71" s="3" customFormat="1" ht="9.75" customHeight="1">
      <c r="A65" s="60" t="s">
        <v>30</v>
      </c>
      <c r="B65" s="61"/>
      <c r="C65" s="61"/>
      <c r="D65" s="61"/>
      <c r="E65" s="61"/>
      <c r="F65" s="61"/>
      <c r="G65" s="61"/>
      <c r="H65" s="61"/>
      <c r="I65" s="61"/>
      <c r="J65" s="61"/>
      <c r="K65" s="62"/>
      <c r="L65" s="54">
        <v>22</v>
      </c>
      <c r="M65" s="55"/>
      <c r="N65" s="55"/>
      <c r="O65" s="55"/>
      <c r="P65" s="55"/>
      <c r="Q65" s="54">
        <v>20</v>
      </c>
      <c r="R65" s="55"/>
      <c r="S65" s="55"/>
      <c r="T65" s="55"/>
      <c r="U65" s="55"/>
      <c r="V65" s="54">
        <f>26.5+26.5</f>
        <v>53</v>
      </c>
      <c r="W65" s="55"/>
      <c r="X65" s="55"/>
      <c r="Y65" s="55"/>
      <c r="Z65" s="55"/>
      <c r="AA65" s="70">
        <v>15</v>
      </c>
      <c r="AB65" s="71"/>
      <c r="AC65" s="71"/>
      <c r="AD65" s="71"/>
      <c r="AE65" s="72"/>
      <c r="AF65" s="54">
        <f>50+41</f>
        <v>91</v>
      </c>
      <c r="AG65" s="55"/>
      <c r="AH65" s="55"/>
      <c r="AI65" s="55"/>
      <c r="AJ65" s="55"/>
      <c r="AK65" s="54">
        <v>42</v>
      </c>
      <c r="AL65" s="55"/>
      <c r="AM65" s="55"/>
      <c r="AN65" s="55"/>
      <c r="AO65" s="55"/>
      <c r="AP65" s="54">
        <v>0</v>
      </c>
      <c r="AQ65" s="55"/>
      <c r="AR65" s="55"/>
      <c r="AS65" s="55"/>
      <c r="AT65" s="55"/>
      <c r="AU65" s="54">
        <v>0</v>
      </c>
      <c r="AV65" s="55"/>
      <c r="AW65" s="55"/>
      <c r="AX65" s="55"/>
      <c r="AY65" s="55"/>
      <c r="AZ65" s="54">
        <v>0</v>
      </c>
      <c r="BA65" s="55"/>
      <c r="BB65" s="55"/>
      <c r="BC65" s="55"/>
      <c r="BD65" s="55"/>
      <c r="BE65" s="54">
        <f>AA65+AP65</f>
        <v>15</v>
      </c>
      <c r="BF65" s="55"/>
      <c r="BG65" s="55"/>
      <c r="BH65" s="55"/>
      <c r="BI65" s="55"/>
      <c r="BJ65" s="54">
        <f>AF65+AU65</f>
        <v>91</v>
      </c>
      <c r="BK65" s="55"/>
      <c r="BL65" s="55"/>
      <c r="BM65" s="55"/>
      <c r="BN65" s="55"/>
      <c r="BO65" s="54">
        <f>AK65+AZ65</f>
        <v>42</v>
      </c>
      <c r="BP65" s="55"/>
      <c r="BQ65" s="55"/>
      <c r="BR65" s="55"/>
      <c r="BS65" s="55"/>
    </row>
    <row r="66" spans="1:71" s="3" customFormat="1" ht="9.75" customHeight="1">
      <c r="A66" s="60"/>
      <c r="B66" s="61"/>
      <c r="C66" s="61"/>
      <c r="D66" s="61"/>
      <c r="E66" s="61"/>
      <c r="F66" s="61"/>
      <c r="G66" s="61"/>
      <c r="H66" s="61"/>
      <c r="I66" s="61"/>
      <c r="J66" s="61"/>
      <c r="K66" s="62"/>
      <c r="L66" s="54"/>
      <c r="M66" s="55"/>
      <c r="N66" s="55"/>
      <c r="O66" s="55"/>
      <c r="P66" s="55"/>
      <c r="Q66" s="54"/>
      <c r="R66" s="55"/>
      <c r="S66" s="55"/>
      <c r="T66" s="55"/>
      <c r="U66" s="55"/>
      <c r="V66" s="54"/>
      <c r="W66" s="55"/>
      <c r="X66" s="55"/>
      <c r="Y66" s="55"/>
      <c r="Z66" s="55"/>
      <c r="AA66" s="73"/>
      <c r="AB66" s="74"/>
      <c r="AC66" s="74"/>
      <c r="AD66" s="74"/>
      <c r="AE66" s="75"/>
      <c r="AF66" s="54"/>
      <c r="AG66" s="55"/>
      <c r="AH66" s="55"/>
      <c r="AI66" s="55"/>
      <c r="AJ66" s="55"/>
      <c r="AK66" s="54"/>
      <c r="AL66" s="55"/>
      <c r="AM66" s="55"/>
      <c r="AN66" s="55"/>
      <c r="AO66" s="55"/>
      <c r="AP66" s="54"/>
      <c r="AQ66" s="55"/>
      <c r="AR66" s="55"/>
      <c r="AS66" s="55"/>
      <c r="AT66" s="55"/>
      <c r="AU66" s="54"/>
      <c r="AV66" s="55"/>
      <c r="AW66" s="55"/>
      <c r="AX66" s="55"/>
      <c r="AY66" s="55"/>
      <c r="AZ66" s="54"/>
      <c r="BA66" s="55"/>
      <c r="BB66" s="55"/>
      <c r="BC66" s="55"/>
      <c r="BD66" s="55"/>
      <c r="BE66" s="54"/>
      <c r="BF66" s="55"/>
      <c r="BG66" s="55"/>
      <c r="BH66" s="55"/>
      <c r="BI66" s="55"/>
      <c r="BJ66" s="54"/>
      <c r="BK66" s="55"/>
      <c r="BL66" s="55"/>
      <c r="BM66" s="55"/>
      <c r="BN66" s="55"/>
      <c r="BO66" s="54"/>
      <c r="BP66" s="55"/>
      <c r="BQ66" s="55"/>
      <c r="BR66" s="55"/>
      <c r="BS66" s="55"/>
    </row>
    <row r="67" spans="1:71" s="3" customFormat="1" ht="9.75" customHeight="1">
      <c r="A67" s="60" t="s">
        <v>31</v>
      </c>
      <c r="B67" s="61"/>
      <c r="C67" s="61"/>
      <c r="D67" s="61"/>
      <c r="E67" s="61"/>
      <c r="F67" s="61"/>
      <c r="G67" s="61"/>
      <c r="H67" s="61"/>
      <c r="I67" s="61"/>
      <c r="J67" s="61"/>
      <c r="K67" s="62"/>
      <c r="L67" s="54">
        <v>874</v>
      </c>
      <c r="M67" s="55"/>
      <c r="N67" s="55"/>
      <c r="O67" s="55"/>
      <c r="P67" s="55"/>
      <c r="Q67" s="54">
        <v>1268</v>
      </c>
      <c r="R67" s="55"/>
      <c r="S67" s="55"/>
      <c r="T67" s="55"/>
      <c r="U67" s="55"/>
      <c r="V67" s="54">
        <v>0</v>
      </c>
      <c r="W67" s="55"/>
      <c r="X67" s="55"/>
      <c r="Y67" s="55"/>
      <c r="Z67" s="55"/>
      <c r="AA67" s="54">
        <v>0</v>
      </c>
      <c r="AB67" s="55"/>
      <c r="AC67" s="55"/>
      <c r="AD67" s="55"/>
      <c r="AE67" s="55"/>
      <c r="AF67" s="54">
        <v>0</v>
      </c>
      <c r="AG67" s="55"/>
      <c r="AH67" s="55"/>
      <c r="AI67" s="55"/>
      <c r="AJ67" s="55"/>
      <c r="AK67" s="54">
        <v>0</v>
      </c>
      <c r="AL67" s="55"/>
      <c r="AM67" s="55"/>
      <c r="AN67" s="55"/>
      <c r="AO67" s="55"/>
      <c r="AP67" s="54">
        <v>0</v>
      </c>
      <c r="AQ67" s="55"/>
      <c r="AR67" s="55"/>
      <c r="AS67" s="55"/>
      <c r="AT67" s="55"/>
      <c r="AU67" s="54">
        <v>0</v>
      </c>
      <c r="AV67" s="55"/>
      <c r="AW67" s="55"/>
      <c r="AX67" s="55"/>
      <c r="AY67" s="55"/>
      <c r="AZ67" s="54">
        <v>0</v>
      </c>
      <c r="BA67" s="55"/>
      <c r="BB67" s="55"/>
      <c r="BC67" s="55"/>
      <c r="BD67" s="55"/>
      <c r="BE67" s="54">
        <f>AA67+AP67</f>
        <v>0</v>
      </c>
      <c r="BF67" s="55"/>
      <c r="BG67" s="55"/>
      <c r="BH67" s="55"/>
      <c r="BI67" s="55"/>
      <c r="BJ67" s="54">
        <f>AF67+AU67</f>
        <v>0</v>
      </c>
      <c r="BK67" s="55"/>
      <c r="BL67" s="55"/>
      <c r="BM67" s="55"/>
      <c r="BN67" s="55"/>
      <c r="BO67" s="54">
        <f>AK67+AZ67</f>
        <v>0</v>
      </c>
      <c r="BP67" s="55"/>
      <c r="BQ67" s="55"/>
      <c r="BR67" s="55"/>
      <c r="BS67" s="55"/>
    </row>
    <row r="68" spans="1:71" s="3" customFormat="1" ht="9.75" customHeight="1">
      <c r="A68" s="60"/>
      <c r="B68" s="61"/>
      <c r="C68" s="61"/>
      <c r="D68" s="61"/>
      <c r="E68" s="61"/>
      <c r="F68" s="61"/>
      <c r="G68" s="61"/>
      <c r="H68" s="61"/>
      <c r="I68" s="61"/>
      <c r="J68" s="61"/>
      <c r="K68" s="62"/>
      <c r="L68" s="54"/>
      <c r="M68" s="55"/>
      <c r="N68" s="55"/>
      <c r="O68" s="55"/>
      <c r="P68" s="55"/>
      <c r="Q68" s="54"/>
      <c r="R68" s="55"/>
      <c r="S68" s="55"/>
      <c r="T68" s="55"/>
      <c r="U68" s="55"/>
      <c r="V68" s="54"/>
      <c r="W68" s="55"/>
      <c r="X68" s="55"/>
      <c r="Y68" s="55"/>
      <c r="Z68" s="55"/>
      <c r="AA68" s="54"/>
      <c r="AB68" s="55"/>
      <c r="AC68" s="55"/>
      <c r="AD68" s="55"/>
      <c r="AE68" s="55"/>
      <c r="AF68" s="54"/>
      <c r="AG68" s="55"/>
      <c r="AH68" s="55"/>
      <c r="AI68" s="55"/>
      <c r="AJ68" s="55"/>
      <c r="AK68" s="54"/>
      <c r="AL68" s="55"/>
      <c r="AM68" s="55"/>
      <c r="AN68" s="55"/>
      <c r="AO68" s="55"/>
      <c r="AP68" s="54"/>
      <c r="AQ68" s="55"/>
      <c r="AR68" s="55"/>
      <c r="AS68" s="55"/>
      <c r="AT68" s="55"/>
      <c r="AU68" s="54"/>
      <c r="AV68" s="55"/>
      <c r="AW68" s="55"/>
      <c r="AX68" s="55"/>
      <c r="AY68" s="55"/>
      <c r="AZ68" s="54"/>
      <c r="BA68" s="55"/>
      <c r="BB68" s="55"/>
      <c r="BC68" s="55"/>
      <c r="BD68" s="55"/>
      <c r="BE68" s="54"/>
      <c r="BF68" s="55"/>
      <c r="BG68" s="55"/>
      <c r="BH68" s="55"/>
      <c r="BI68" s="55"/>
      <c r="BJ68" s="54"/>
      <c r="BK68" s="55"/>
      <c r="BL68" s="55"/>
      <c r="BM68" s="55"/>
      <c r="BN68" s="55"/>
      <c r="BO68" s="54"/>
      <c r="BP68" s="55"/>
      <c r="BQ68" s="55"/>
      <c r="BR68" s="55"/>
      <c r="BS68" s="55"/>
    </row>
    <row r="69" spans="1:71" s="3" customFormat="1" ht="9.75" customHeight="1">
      <c r="A69" s="60" t="s">
        <v>32</v>
      </c>
      <c r="B69" s="61"/>
      <c r="C69" s="61"/>
      <c r="D69" s="61"/>
      <c r="E69" s="61"/>
      <c r="F69" s="61"/>
      <c r="G69" s="61"/>
      <c r="H69" s="61"/>
      <c r="I69" s="61"/>
      <c r="J69" s="61"/>
      <c r="K69" s="62"/>
      <c r="L69" s="54"/>
      <c r="M69" s="55"/>
      <c r="N69" s="55"/>
      <c r="O69" s="55"/>
      <c r="P69" s="55"/>
      <c r="Q69" s="54"/>
      <c r="R69" s="55"/>
      <c r="S69" s="55"/>
      <c r="T69" s="55"/>
      <c r="U69" s="55"/>
      <c r="V69" s="54"/>
      <c r="W69" s="55"/>
      <c r="X69" s="55"/>
      <c r="Y69" s="55"/>
      <c r="Z69" s="55"/>
      <c r="AA69" s="54">
        <v>0</v>
      </c>
      <c r="AB69" s="55"/>
      <c r="AC69" s="55"/>
      <c r="AD69" s="55"/>
      <c r="AE69" s="55"/>
      <c r="AF69" s="54">
        <v>0</v>
      </c>
      <c r="AG69" s="55"/>
      <c r="AH69" s="55"/>
      <c r="AI69" s="55"/>
      <c r="AJ69" s="55"/>
      <c r="AK69" s="54">
        <v>0</v>
      </c>
      <c r="AL69" s="55"/>
      <c r="AM69" s="55"/>
      <c r="AN69" s="55"/>
      <c r="AO69" s="55"/>
      <c r="AP69" s="54">
        <v>0</v>
      </c>
      <c r="AQ69" s="55"/>
      <c r="AR69" s="55"/>
      <c r="AS69" s="55"/>
      <c r="AT69" s="55"/>
      <c r="AU69" s="54">
        <v>0</v>
      </c>
      <c r="AV69" s="55"/>
      <c r="AW69" s="55"/>
      <c r="AX69" s="55"/>
      <c r="AY69" s="55"/>
      <c r="AZ69" s="54">
        <v>0</v>
      </c>
      <c r="BA69" s="55"/>
      <c r="BB69" s="55"/>
      <c r="BC69" s="55"/>
      <c r="BD69" s="55"/>
      <c r="BE69" s="54">
        <f>AA69+AP69</f>
        <v>0</v>
      </c>
      <c r="BF69" s="55"/>
      <c r="BG69" s="55"/>
      <c r="BH69" s="55"/>
      <c r="BI69" s="55"/>
      <c r="BJ69" s="54">
        <f>AF69+AU69</f>
        <v>0</v>
      </c>
      <c r="BK69" s="55"/>
      <c r="BL69" s="55"/>
      <c r="BM69" s="55"/>
      <c r="BN69" s="55"/>
      <c r="BO69" s="54">
        <f>AK69+AZ69</f>
        <v>0</v>
      </c>
      <c r="BP69" s="55"/>
      <c r="BQ69" s="55"/>
      <c r="BR69" s="55"/>
      <c r="BS69" s="55"/>
    </row>
    <row r="70" spans="1:71" s="3" customFormat="1" ht="9.75" customHeight="1">
      <c r="A70" s="60"/>
      <c r="B70" s="61"/>
      <c r="C70" s="61"/>
      <c r="D70" s="61"/>
      <c r="E70" s="61"/>
      <c r="F70" s="61"/>
      <c r="G70" s="61"/>
      <c r="H70" s="61"/>
      <c r="I70" s="61"/>
      <c r="J70" s="61"/>
      <c r="K70" s="62"/>
      <c r="L70" s="54"/>
      <c r="M70" s="55"/>
      <c r="N70" s="55"/>
      <c r="O70" s="55"/>
      <c r="P70" s="55"/>
      <c r="Q70" s="54"/>
      <c r="R70" s="55"/>
      <c r="S70" s="55"/>
      <c r="T70" s="55"/>
      <c r="U70" s="55"/>
      <c r="V70" s="54"/>
      <c r="W70" s="55"/>
      <c r="X70" s="55"/>
      <c r="Y70" s="55"/>
      <c r="Z70" s="55"/>
      <c r="AA70" s="54"/>
      <c r="AB70" s="55"/>
      <c r="AC70" s="55"/>
      <c r="AD70" s="55"/>
      <c r="AE70" s="55"/>
      <c r="AF70" s="54"/>
      <c r="AG70" s="55"/>
      <c r="AH70" s="55"/>
      <c r="AI70" s="55"/>
      <c r="AJ70" s="55"/>
      <c r="AK70" s="54"/>
      <c r="AL70" s="55"/>
      <c r="AM70" s="55"/>
      <c r="AN70" s="55"/>
      <c r="AO70" s="55"/>
      <c r="AP70" s="54"/>
      <c r="AQ70" s="55"/>
      <c r="AR70" s="55"/>
      <c r="AS70" s="55"/>
      <c r="AT70" s="55"/>
      <c r="AU70" s="54"/>
      <c r="AV70" s="55"/>
      <c r="AW70" s="55"/>
      <c r="AX70" s="55"/>
      <c r="AY70" s="55"/>
      <c r="AZ70" s="54"/>
      <c r="BA70" s="55"/>
      <c r="BB70" s="55"/>
      <c r="BC70" s="55"/>
      <c r="BD70" s="55"/>
      <c r="BE70" s="54"/>
      <c r="BF70" s="55"/>
      <c r="BG70" s="55"/>
      <c r="BH70" s="55"/>
      <c r="BI70" s="55"/>
      <c r="BJ70" s="54"/>
      <c r="BK70" s="55"/>
      <c r="BL70" s="55"/>
      <c r="BM70" s="55"/>
      <c r="BN70" s="55"/>
      <c r="BO70" s="54"/>
      <c r="BP70" s="55"/>
      <c r="BQ70" s="55"/>
      <c r="BR70" s="55"/>
      <c r="BS70" s="55"/>
    </row>
    <row r="71" spans="1:71" s="3" customFormat="1" ht="9.75" customHeight="1">
      <c r="A71" s="60" t="s">
        <v>33</v>
      </c>
      <c r="B71" s="61"/>
      <c r="C71" s="61"/>
      <c r="D71" s="61"/>
      <c r="E71" s="61"/>
      <c r="F71" s="61"/>
      <c r="G71" s="61"/>
      <c r="H71" s="61"/>
      <c r="I71" s="61"/>
      <c r="J71" s="61"/>
      <c r="K71" s="62"/>
      <c r="L71" s="54"/>
      <c r="M71" s="55"/>
      <c r="N71" s="55"/>
      <c r="O71" s="55"/>
      <c r="P71" s="55"/>
      <c r="Q71" s="54"/>
      <c r="R71" s="55"/>
      <c r="S71" s="55"/>
      <c r="T71" s="55"/>
      <c r="U71" s="55"/>
      <c r="V71" s="54"/>
      <c r="W71" s="55"/>
      <c r="X71" s="55"/>
      <c r="Y71" s="55"/>
      <c r="Z71" s="55"/>
      <c r="AA71" s="54">
        <v>0</v>
      </c>
      <c r="AB71" s="55"/>
      <c r="AC71" s="55"/>
      <c r="AD71" s="55"/>
      <c r="AE71" s="55"/>
      <c r="AF71" s="54">
        <v>0</v>
      </c>
      <c r="AG71" s="55"/>
      <c r="AH71" s="55"/>
      <c r="AI71" s="55"/>
      <c r="AJ71" s="55"/>
      <c r="AK71" s="54">
        <v>0</v>
      </c>
      <c r="AL71" s="55"/>
      <c r="AM71" s="55"/>
      <c r="AN71" s="55"/>
      <c r="AO71" s="55"/>
      <c r="AP71" s="54">
        <v>0</v>
      </c>
      <c r="AQ71" s="55"/>
      <c r="AR71" s="55"/>
      <c r="AS71" s="55"/>
      <c r="AT71" s="55"/>
      <c r="AU71" s="54">
        <v>0</v>
      </c>
      <c r="AV71" s="55"/>
      <c r="AW71" s="55"/>
      <c r="AX71" s="55"/>
      <c r="AY71" s="55"/>
      <c r="AZ71" s="54">
        <v>0</v>
      </c>
      <c r="BA71" s="55"/>
      <c r="BB71" s="55"/>
      <c r="BC71" s="55"/>
      <c r="BD71" s="55"/>
      <c r="BE71" s="54">
        <f>AA71+AP71</f>
        <v>0</v>
      </c>
      <c r="BF71" s="55"/>
      <c r="BG71" s="55"/>
      <c r="BH71" s="55"/>
      <c r="BI71" s="55"/>
      <c r="BJ71" s="54">
        <f>AF71+AU71</f>
        <v>0</v>
      </c>
      <c r="BK71" s="55"/>
      <c r="BL71" s="55"/>
      <c r="BM71" s="55"/>
      <c r="BN71" s="55"/>
      <c r="BO71" s="54">
        <f>AK71+AZ71</f>
        <v>0</v>
      </c>
      <c r="BP71" s="55"/>
      <c r="BQ71" s="55"/>
      <c r="BR71" s="55"/>
      <c r="BS71" s="55"/>
    </row>
    <row r="72" spans="1:71" s="3" customFormat="1" ht="9.75" customHeight="1">
      <c r="A72" s="60"/>
      <c r="B72" s="61"/>
      <c r="C72" s="61"/>
      <c r="D72" s="61"/>
      <c r="E72" s="61"/>
      <c r="F72" s="61"/>
      <c r="G72" s="61"/>
      <c r="H72" s="61"/>
      <c r="I72" s="61"/>
      <c r="J72" s="61"/>
      <c r="K72" s="62"/>
      <c r="L72" s="54"/>
      <c r="M72" s="55"/>
      <c r="N72" s="55"/>
      <c r="O72" s="55"/>
      <c r="P72" s="55"/>
      <c r="Q72" s="54"/>
      <c r="R72" s="55"/>
      <c r="S72" s="55"/>
      <c r="T72" s="55"/>
      <c r="U72" s="55"/>
      <c r="V72" s="54"/>
      <c r="W72" s="55"/>
      <c r="X72" s="55"/>
      <c r="Y72" s="55"/>
      <c r="Z72" s="55"/>
      <c r="AA72" s="54"/>
      <c r="AB72" s="55"/>
      <c r="AC72" s="55"/>
      <c r="AD72" s="55"/>
      <c r="AE72" s="55"/>
      <c r="AF72" s="54"/>
      <c r="AG72" s="55"/>
      <c r="AH72" s="55"/>
      <c r="AI72" s="55"/>
      <c r="AJ72" s="55"/>
      <c r="AK72" s="54"/>
      <c r="AL72" s="55"/>
      <c r="AM72" s="55"/>
      <c r="AN72" s="55"/>
      <c r="AO72" s="55"/>
      <c r="AP72" s="54"/>
      <c r="AQ72" s="55"/>
      <c r="AR72" s="55"/>
      <c r="AS72" s="55"/>
      <c r="AT72" s="55"/>
      <c r="AU72" s="54"/>
      <c r="AV72" s="55"/>
      <c r="AW72" s="55"/>
      <c r="AX72" s="55"/>
      <c r="AY72" s="55"/>
      <c r="AZ72" s="54"/>
      <c r="BA72" s="55"/>
      <c r="BB72" s="55"/>
      <c r="BC72" s="55"/>
      <c r="BD72" s="55"/>
      <c r="BE72" s="54"/>
      <c r="BF72" s="55"/>
      <c r="BG72" s="55"/>
      <c r="BH72" s="55"/>
      <c r="BI72" s="55"/>
      <c r="BJ72" s="54"/>
      <c r="BK72" s="55"/>
      <c r="BL72" s="55"/>
      <c r="BM72" s="55"/>
      <c r="BN72" s="55"/>
      <c r="BO72" s="54"/>
      <c r="BP72" s="55"/>
      <c r="BQ72" s="55"/>
      <c r="BR72" s="55"/>
      <c r="BS72" s="55"/>
    </row>
    <row r="73" spans="1:71" s="3" customFormat="1" ht="9.75" customHeight="1">
      <c r="A73" s="60" t="s">
        <v>34</v>
      </c>
      <c r="B73" s="61"/>
      <c r="C73" s="61"/>
      <c r="D73" s="61"/>
      <c r="E73" s="61"/>
      <c r="F73" s="61"/>
      <c r="G73" s="61"/>
      <c r="H73" s="61"/>
      <c r="I73" s="61"/>
      <c r="J73" s="61"/>
      <c r="K73" s="62"/>
      <c r="L73" s="54">
        <v>452</v>
      </c>
      <c r="M73" s="55"/>
      <c r="N73" s="55"/>
      <c r="O73" s="55"/>
      <c r="P73" s="55"/>
      <c r="Q73" s="54">
        <v>109</v>
      </c>
      <c r="R73" s="55"/>
      <c r="S73" s="55"/>
      <c r="T73" s="55"/>
      <c r="U73" s="55"/>
      <c r="V73" s="54">
        <v>651</v>
      </c>
      <c r="W73" s="55"/>
      <c r="X73" s="55"/>
      <c r="Y73" s="55"/>
      <c r="Z73" s="55"/>
      <c r="AA73" s="54">
        <f>381+25</f>
        <v>406</v>
      </c>
      <c r="AB73" s="55"/>
      <c r="AC73" s="55"/>
      <c r="AD73" s="55"/>
      <c r="AE73" s="55"/>
      <c r="AF73" s="54">
        <v>381</v>
      </c>
      <c r="AG73" s="55"/>
      <c r="AH73" s="55"/>
      <c r="AI73" s="55"/>
      <c r="AJ73" s="55"/>
      <c r="AK73" s="54">
        <v>381</v>
      </c>
      <c r="AL73" s="55"/>
      <c r="AM73" s="55"/>
      <c r="AN73" s="55"/>
      <c r="AO73" s="55"/>
      <c r="AP73" s="54">
        <v>0</v>
      </c>
      <c r="AQ73" s="55"/>
      <c r="AR73" s="55"/>
      <c r="AS73" s="55"/>
      <c r="AT73" s="55"/>
      <c r="AU73" s="54">
        <v>0</v>
      </c>
      <c r="AV73" s="55"/>
      <c r="AW73" s="55"/>
      <c r="AX73" s="55"/>
      <c r="AY73" s="55"/>
      <c r="AZ73" s="54">
        <v>0</v>
      </c>
      <c r="BA73" s="55"/>
      <c r="BB73" s="55"/>
      <c r="BC73" s="55"/>
      <c r="BD73" s="55"/>
      <c r="BE73" s="54">
        <f>AA73+AP73</f>
        <v>406</v>
      </c>
      <c r="BF73" s="55"/>
      <c r="BG73" s="55"/>
      <c r="BH73" s="55"/>
      <c r="BI73" s="55"/>
      <c r="BJ73" s="54">
        <f>AF73+AU73</f>
        <v>381</v>
      </c>
      <c r="BK73" s="55"/>
      <c r="BL73" s="55"/>
      <c r="BM73" s="55"/>
      <c r="BN73" s="55"/>
      <c r="BO73" s="54">
        <f>AK73+AZ73</f>
        <v>381</v>
      </c>
      <c r="BP73" s="55"/>
      <c r="BQ73" s="55"/>
      <c r="BR73" s="55"/>
      <c r="BS73" s="55"/>
    </row>
    <row r="74" spans="1:71" s="3" customFormat="1" ht="9.75" customHeigh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  <c r="L74" s="54"/>
      <c r="M74" s="55"/>
      <c r="N74" s="55"/>
      <c r="O74" s="55"/>
      <c r="P74" s="55"/>
      <c r="Q74" s="54"/>
      <c r="R74" s="55"/>
      <c r="S74" s="55"/>
      <c r="T74" s="55"/>
      <c r="U74" s="55"/>
      <c r="V74" s="54"/>
      <c r="W74" s="55"/>
      <c r="X74" s="55"/>
      <c r="Y74" s="55"/>
      <c r="Z74" s="55"/>
      <c r="AA74" s="54"/>
      <c r="AB74" s="55"/>
      <c r="AC74" s="55"/>
      <c r="AD74" s="55"/>
      <c r="AE74" s="55"/>
      <c r="AF74" s="54"/>
      <c r="AG74" s="55"/>
      <c r="AH74" s="55"/>
      <c r="AI74" s="55"/>
      <c r="AJ74" s="55"/>
      <c r="AK74" s="54"/>
      <c r="AL74" s="55"/>
      <c r="AM74" s="55"/>
      <c r="AN74" s="55"/>
      <c r="AO74" s="55"/>
      <c r="AP74" s="54"/>
      <c r="AQ74" s="55"/>
      <c r="AR74" s="55"/>
      <c r="AS74" s="55"/>
      <c r="AT74" s="55"/>
      <c r="AU74" s="54"/>
      <c r="AV74" s="55"/>
      <c r="AW74" s="55"/>
      <c r="AX74" s="55"/>
      <c r="AY74" s="55"/>
      <c r="AZ74" s="54"/>
      <c r="BA74" s="55"/>
      <c r="BB74" s="55"/>
      <c r="BC74" s="55"/>
      <c r="BD74" s="55"/>
      <c r="BE74" s="54"/>
      <c r="BF74" s="55"/>
      <c r="BG74" s="55"/>
      <c r="BH74" s="55"/>
      <c r="BI74" s="55"/>
      <c r="BJ74" s="54"/>
      <c r="BK74" s="55"/>
      <c r="BL74" s="55"/>
      <c r="BM74" s="55"/>
      <c r="BN74" s="55"/>
      <c r="BO74" s="54"/>
      <c r="BP74" s="55"/>
      <c r="BQ74" s="55"/>
      <c r="BR74" s="55"/>
      <c r="BS74" s="55"/>
    </row>
    <row r="75" spans="1:71" ht="9.75" customHeight="1">
      <c r="A75" s="79" t="s">
        <v>38</v>
      </c>
      <c r="B75" s="80"/>
      <c r="C75" s="80"/>
      <c r="D75" s="80"/>
      <c r="E75" s="80"/>
      <c r="F75" s="80"/>
      <c r="G75" s="80"/>
      <c r="H75" s="80"/>
      <c r="I75" s="80"/>
      <c r="J75" s="80"/>
      <c r="K75" s="81"/>
      <c r="L75" s="85">
        <v>2.807</v>
      </c>
      <c r="M75" s="86"/>
      <c r="N75" s="86"/>
      <c r="O75" s="86"/>
      <c r="P75" s="86"/>
      <c r="Q75" s="86">
        <v>2.806</v>
      </c>
      <c r="R75" s="86"/>
      <c r="S75" s="86"/>
      <c r="T75" s="86"/>
      <c r="U75" s="86"/>
      <c r="V75" s="86">
        <v>2.907</v>
      </c>
      <c r="W75" s="86"/>
      <c r="X75" s="86"/>
      <c r="Y75" s="86"/>
      <c r="Z75" s="86"/>
      <c r="AA75" s="93">
        <v>2.94640232111756</v>
      </c>
      <c r="AB75" s="89"/>
      <c r="AC75" s="89"/>
      <c r="AD75" s="89"/>
      <c r="AE75" s="89"/>
      <c r="AF75" s="89">
        <v>3.010427013914902</v>
      </c>
      <c r="AG75" s="89"/>
      <c r="AH75" s="89"/>
      <c r="AI75" s="89"/>
      <c r="AJ75" s="89"/>
      <c r="AK75" s="89">
        <v>3.0781924493161026</v>
      </c>
      <c r="AL75" s="89"/>
      <c r="AM75" s="89"/>
      <c r="AN75" s="89"/>
      <c r="AO75" s="90"/>
      <c r="AP75" s="93">
        <v>0</v>
      </c>
      <c r="AQ75" s="89"/>
      <c r="AR75" s="89"/>
      <c r="AS75" s="89"/>
      <c r="AT75" s="89"/>
      <c r="AU75" s="89">
        <v>0</v>
      </c>
      <c r="AV75" s="89"/>
      <c r="AW75" s="89"/>
      <c r="AX75" s="89"/>
      <c r="AY75" s="89"/>
      <c r="AZ75" s="89">
        <v>0</v>
      </c>
      <c r="BA75" s="89"/>
      <c r="BB75" s="89"/>
      <c r="BC75" s="89"/>
      <c r="BD75" s="90"/>
      <c r="BE75" s="93">
        <f>AA75+AP75</f>
        <v>2.94640232111756</v>
      </c>
      <c r="BF75" s="89"/>
      <c r="BG75" s="89"/>
      <c r="BH75" s="89"/>
      <c r="BI75" s="89"/>
      <c r="BJ75" s="89">
        <f>AF75+AU75</f>
        <v>3.010427013914902</v>
      </c>
      <c r="BK75" s="89"/>
      <c r="BL75" s="89"/>
      <c r="BM75" s="89"/>
      <c r="BN75" s="89"/>
      <c r="BO75" s="89">
        <f>AK75+AZ75</f>
        <v>3.0781924493161026</v>
      </c>
      <c r="BP75" s="89"/>
      <c r="BQ75" s="89"/>
      <c r="BR75" s="89"/>
      <c r="BS75" s="90"/>
    </row>
    <row r="76" spans="1:71" ht="9.75" customHeight="1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4"/>
      <c r="L76" s="87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94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2"/>
      <c r="AP76" s="94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2"/>
      <c r="BE76" s="94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2"/>
    </row>
  </sheetData>
  <sheetProtection/>
  <mergeCells count="486">
    <mergeCell ref="BO75:BS76"/>
    <mergeCell ref="AA75:AE76"/>
    <mergeCell ref="AF75:AJ76"/>
    <mergeCell ref="AK75:AO76"/>
    <mergeCell ref="BE75:BI76"/>
    <mergeCell ref="BJ75:BN76"/>
    <mergeCell ref="AP75:AT76"/>
    <mergeCell ref="AU75:AY76"/>
    <mergeCell ref="AZ75:BD76"/>
    <mergeCell ref="A75:K76"/>
    <mergeCell ref="L75:P76"/>
    <mergeCell ref="Q75:U76"/>
    <mergeCell ref="V75:Z76"/>
    <mergeCell ref="AK73:AO74"/>
    <mergeCell ref="A73:K74"/>
    <mergeCell ref="L73:P74"/>
    <mergeCell ref="Q73:U74"/>
    <mergeCell ref="V73:Z74"/>
    <mergeCell ref="AA73:AE74"/>
    <mergeCell ref="BE73:BI74"/>
    <mergeCell ref="BJ73:BN74"/>
    <mergeCell ref="BO73:BS74"/>
    <mergeCell ref="AP73:AT74"/>
    <mergeCell ref="AU73:AY74"/>
    <mergeCell ref="AZ73:BD74"/>
    <mergeCell ref="AF73:AJ74"/>
    <mergeCell ref="BO71:BS72"/>
    <mergeCell ref="AA71:AE72"/>
    <mergeCell ref="AF71:AJ72"/>
    <mergeCell ref="AK71:AO72"/>
    <mergeCell ref="BE71:BI72"/>
    <mergeCell ref="BJ71:BN72"/>
    <mergeCell ref="AP71:AT72"/>
    <mergeCell ref="AU71:AY72"/>
    <mergeCell ref="AZ71:BD72"/>
    <mergeCell ref="A71:K72"/>
    <mergeCell ref="L71:P72"/>
    <mergeCell ref="Q71:U72"/>
    <mergeCell ref="V71:Z72"/>
    <mergeCell ref="AK69:AO70"/>
    <mergeCell ref="A69:K70"/>
    <mergeCell ref="L69:P70"/>
    <mergeCell ref="Q69:U70"/>
    <mergeCell ref="V69:Z70"/>
    <mergeCell ref="AA69:AE70"/>
    <mergeCell ref="BE69:BI70"/>
    <mergeCell ref="BJ69:BN70"/>
    <mergeCell ref="BO69:BS70"/>
    <mergeCell ref="AP69:AT70"/>
    <mergeCell ref="AU69:AY70"/>
    <mergeCell ref="AZ69:BD70"/>
    <mergeCell ref="AF69:AJ70"/>
    <mergeCell ref="BO67:BS68"/>
    <mergeCell ref="AA67:AE68"/>
    <mergeCell ref="AF67:AJ68"/>
    <mergeCell ref="AK67:AO68"/>
    <mergeCell ref="BE67:BI68"/>
    <mergeCell ref="BJ67:BN68"/>
    <mergeCell ref="AP67:AT68"/>
    <mergeCell ref="AU67:AY68"/>
    <mergeCell ref="AZ67:BD68"/>
    <mergeCell ref="A67:K68"/>
    <mergeCell ref="L67:P68"/>
    <mergeCell ref="Q67:U68"/>
    <mergeCell ref="V67:Z68"/>
    <mergeCell ref="AK65:AO66"/>
    <mergeCell ref="A65:K66"/>
    <mergeCell ref="L65:P66"/>
    <mergeCell ref="Q65:U66"/>
    <mergeCell ref="V65:Z66"/>
    <mergeCell ref="AA65:AE66"/>
    <mergeCell ref="BE65:BI66"/>
    <mergeCell ref="BJ65:BN66"/>
    <mergeCell ref="BO65:BS66"/>
    <mergeCell ref="AP65:AT66"/>
    <mergeCell ref="AU65:AY66"/>
    <mergeCell ref="AZ65:BD66"/>
    <mergeCell ref="AF65:AJ66"/>
    <mergeCell ref="BO63:BS64"/>
    <mergeCell ref="AA63:AE64"/>
    <mergeCell ref="AF63:AJ64"/>
    <mergeCell ref="AK63:AO64"/>
    <mergeCell ref="BE63:BI64"/>
    <mergeCell ref="BJ63:BN64"/>
    <mergeCell ref="AP63:AT64"/>
    <mergeCell ref="AU63:AY64"/>
    <mergeCell ref="AZ63:BD64"/>
    <mergeCell ref="A63:K64"/>
    <mergeCell ref="L63:P64"/>
    <mergeCell ref="Q63:U64"/>
    <mergeCell ref="V63:Z64"/>
    <mergeCell ref="AK61:AO62"/>
    <mergeCell ref="A61:K62"/>
    <mergeCell ref="L61:P62"/>
    <mergeCell ref="Q61:U62"/>
    <mergeCell ref="V61:Z62"/>
    <mergeCell ref="AA61:AE62"/>
    <mergeCell ref="BE61:BI62"/>
    <mergeCell ref="BJ61:BN62"/>
    <mergeCell ref="BO61:BS62"/>
    <mergeCell ref="AP61:AT62"/>
    <mergeCell ref="AU61:AY62"/>
    <mergeCell ref="AZ61:BD62"/>
    <mergeCell ref="AF61:AJ62"/>
    <mergeCell ref="BO59:BS60"/>
    <mergeCell ref="AA59:AE60"/>
    <mergeCell ref="AF59:AJ60"/>
    <mergeCell ref="AK59:AO60"/>
    <mergeCell ref="BE59:BI60"/>
    <mergeCell ref="BJ59:BN60"/>
    <mergeCell ref="AP59:AT60"/>
    <mergeCell ref="AU59:AY60"/>
    <mergeCell ref="AZ59:BD60"/>
    <mergeCell ref="A59:K60"/>
    <mergeCell ref="L59:P60"/>
    <mergeCell ref="Q59:U60"/>
    <mergeCell ref="V59:Z60"/>
    <mergeCell ref="AK57:AO58"/>
    <mergeCell ref="A57:K58"/>
    <mergeCell ref="L57:P58"/>
    <mergeCell ref="Q57:U58"/>
    <mergeCell ref="V57:Z58"/>
    <mergeCell ref="AA57:AE58"/>
    <mergeCell ref="BE57:BI58"/>
    <mergeCell ref="BJ57:BN58"/>
    <mergeCell ref="BO57:BS58"/>
    <mergeCell ref="AP57:AT58"/>
    <mergeCell ref="AU57:AY58"/>
    <mergeCell ref="AZ57:BD58"/>
    <mergeCell ref="AF57:AJ58"/>
    <mergeCell ref="BO55:BS56"/>
    <mergeCell ref="AA55:AE56"/>
    <mergeCell ref="AF55:AJ56"/>
    <mergeCell ref="AK55:AO56"/>
    <mergeCell ref="BE55:BI56"/>
    <mergeCell ref="BJ55:BN56"/>
    <mergeCell ref="AP55:AT56"/>
    <mergeCell ref="AU55:AY56"/>
    <mergeCell ref="AZ55:BD56"/>
    <mergeCell ref="A55:K56"/>
    <mergeCell ref="L55:P56"/>
    <mergeCell ref="Q55:U56"/>
    <mergeCell ref="V55:Z56"/>
    <mergeCell ref="AK53:AO54"/>
    <mergeCell ref="A53:K54"/>
    <mergeCell ref="L53:P54"/>
    <mergeCell ref="Q53:U54"/>
    <mergeCell ref="V53:Z54"/>
    <mergeCell ref="AA53:AE54"/>
    <mergeCell ref="BE53:BI54"/>
    <mergeCell ref="BJ53:BN54"/>
    <mergeCell ref="BO53:BS54"/>
    <mergeCell ref="AP53:AT54"/>
    <mergeCell ref="AU53:AY54"/>
    <mergeCell ref="AZ53:BD54"/>
    <mergeCell ref="AF53:AJ54"/>
    <mergeCell ref="BO51:BS52"/>
    <mergeCell ref="AA51:AE52"/>
    <mergeCell ref="AF51:AJ52"/>
    <mergeCell ref="AK51:AO52"/>
    <mergeCell ref="BE51:BI52"/>
    <mergeCell ref="BJ51:BN52"/>
    <mergeCell ref="AP51:AT52"/>
    <mergeCell ref="AU51:AY52"/>
    <mergeCell ref="AZ51:BD52"/>
    <mergeCell ref="A51:K52"/>
    <mergeCell ref="L51:P52"/>
    <mergeCell ref="Q51:U52"/>
    <mergeCell ref="V51:Z52"/>
    <mergeCell ref="AK49:AO50"/>
    <mergeCell ref="A49:K50"/>
    <mergeCell ref="L49:P50"/>
    <mergeCell ref="Q49:U50"/>
    <mergeCell ref="V49:Z50"/>
    <mergeCell ref="AA49:AE50"/>
    <mergeCell ref="BE49:BI50"/>
    <mergeCell ref="BJ49:BN50"/>
    <mergeCell ref="BO49:BS50"/>
    <mergeCell ref="AP49:AT50"/>
    <mergeCell ref="AU49:AY50"/>
    <mergeCell ref="AZ49:BD50"/>
    <mergeCell ref="AF49:AJ50"/>
    <mergeCell ref="BO47:BS48"/>
    <mergeCell ref="AA47:AE48"/>
    <mergeCell ref="AF47:AJ48"/>
    <mergeCell ref="AK47:AO48"/>
    <mergeCell ref="BE47:BI48"/>
    <mergeCell ref="BJ47:BN48"/>
    <mergeCell ref="AP47:AT48"/>
    <mergeCell ref="AU47:AY48"/>
    <mergeCell ref="AZ47:BD48"/>
    <mergeCell ref="A47:K48"/>
    <mergeCell ref="L47:P48"/>
    <mergeCell ref="Q47:U48"/>
    <mergeCell ref="V47:Z48"/>
    <mergeCell ref="AK45:AO46"/>
    <mergeCell ref="A45:K46"/>
    <mergeCell ref="L45:P46"/>
    <mergeCell ref="Q45:U46"/>
    <mergeCell ref="V45:Z46"/>
    <mergeCell ref="AA45:AE46"/>
    <mergeCell ref="BE45:BI46"/>
    <mergeCell ref="BJ45:BN46"/>
    <mergeCell ref="BO45:BS46"/>
    <mergeCell ref="AP45:AT46"/>
    <mergeCell ref="AU45:AY46"/>
    <mergeCell ref="AZ45:BD46"/>
    <mergeCell ref="AF45:AJ46"/>
    <mergeCell ref="BO43:BS44"/>
    <mergeCell ref="AA43:AE44"/>
    <mergeCell ref="AF43:AJ44"/>
    <mergeCell ref="AK43:AO44"/>
    <mergeCell ref="BE43:BI44"/>
    <mergeCell ref="BJ43:BN44"/>
    <mergeCell ref="AP43:AT44"/>
    <mergeCell ref="AU43:AY44"/>
    <mergeCell ref="AZ43:BD44"/>
    <mergeCell ref="BJ41:BN42"/>
    <mergeCell ref="AP41:AT42"/>
    <mergeCell ref="AU41:AY42"/>
    <mergeCell ref="AZ41:BD42"/>
    <mergeCell ref="BO41:BS42"/>
    <mergeCell ref="A43:K44"/>
    <mergeCell ref="L43:P44"/>
    <mergeCell ref="Q43:U44"/>
    <mergeCell ref="V43:Z44"/>
    <mergeCell ref="AK39:AO40"/>
    <mergeCell ref="BE39:BI40"/>
    <mergeCell ref="AF39:AJ40"/>
    <mergeCell ref="AA41:AE42"/>
    <mergeCell ref="AF41:AJ42"/>
    <mergeCell ref="AK41:AO42"/>
    <mergeCell ref="BE41:BI42"/>
    <mergeCell ref="A39:K40"/>
    <mergeCell ref="L39:P40"/>
    <mergeCell ref="Q39:U40"/>
    <mergeCell ref="V39:Z40"/>
    <mergeCell ref="AA39:AE40"/>
    <mergeCell ref="A41:K42"/>
    <mergeCell ref="L41:P42"/>
    <mergeCell ref="Q41:U42"/>
    <mergeCell ref="V41:Z42"/>
    <mergeCell ref="AU37:AY38"/>
    <mergeCell ref="AZ37:BD38"/>
    <mergeCell ref="BJ39:BN40"/>
    <mergeCell ref="BO39:BS40"/>
    <mergeCell ref="AP39:AT40"/>
    <mergeCell ref="AU39:AY40"/>
    <mergeCell ref="AZ39:BD40"/>
    <mergeCell ref="AK35:AO36"/>
    <mergeCell ref="BE35:BI36"/>
    <mergeCell ref="AF35:AJ36"/>
    <mergeCell ref="BO37:BS38"/>
    <mergeCell ref="AA37:AE38"/>
    <mergeCell ref="AF37:AJ38"/>
    <mergeCell ref="AK37:AO38"/>
    <mergeCell ref="BE37:BI38"/>
    <mergeCell ref="BJ37:BN38"/>
    <mergeCell ref="AP37:AT38"/>
    <mergeCell ref="A35:K36"/>
    <mergeCell ref="L35:P36"/>
    <mergeCell ref="Q35:U36"/>
    <mergeCell ref="V35:Z36"/>
    <mergeCell ref="AA35:AE36"/>
    <mergeCell ref="A37:K38"/>
    <mergeCell ref="L37:P38"/>
    <mergeCell ref="Q37:U38"/>
    <mergeCell ref="V37:Z38"/>
    <mergeCell ref="AP33:AT34"/>
    <mergeCell ref="AU33:AY34"/>
    <mergeCell ref="AZ33:BD34"/>
    <mergeCell ref="BJ35:BN36"/>
    <mergeCell ref="BO35:BS36"/>
    <mergeCell ref="AP35:AT36"/>
    <mergeCell ref="AU35:AY36"/>
    <mergeCell ref="AZ35:BD36"/>
    <mergeCell ref="A33:K34"/>
    <mergeCell ref="L33:P34"/>
    <mergeCell ref="Q33:U34"/>
    <mergeCell ref="V33:Z34"/>
    <mergeCell ref="BO33:BS34"/>
    <mergeCell ref="AA33:AE34"/>
    <mergeCell ref="AF33:AJ34"/>
    <mergeCell ref="AK33:AO34"/>
    <mergeCell ref="BE33:BI34"/>
    <mergeCell ref="BJ33:BN34"/>
    <mergeCell ref="BE31:BI32"/>
    <mergeCell ref="BJ31:BN32"/>
    <mergeCell ref="AP31:AT32"/>
    <mergeCell ref="AU31:AY32"/>
    <mergeCell ref="AZ31:BD32"/>
    <mergeCell ref="BO31:BS32"/>
    <mergeCell ref="A31:K32"/>
    <mergeCell ref="L31:P32"/>
    <mergeCell ref="Q31:U32"/>
    <mergeCell ref="V31:Z32"/>
    <mergeCell ref="AK29:AO30"/>
    <mergeCell ref="BE29:BI30"/>
    <mergeCell ref="AF29:AJ30"/>
    <mergeCell ref="AA31:AE32"/>
    <mergeCell ref="AF31:AJ32"/>
    <mergeCell ref="AK31:AO32"/>
    <mergeCell ref="BJ29:BN30"/>
    <mergeCell ref="BO29:BS30"/>
    <mergeCell ref="AP29:AT30"/>
    <mergeCell ref="AU29:AY30"/>
    <mergeCell ref="AZ29:BD30"/>
    <mergeCell ref="A29:K30"/>
    <mergeCell ref="L29:P30"/>
    <mergeCell ref="Q29:U30"/>
    <mergeCell ref="V29:Z30"/>
    <mergeCell ref="AA29:AE30"/>
    <mergeCell ref="BO27:BS28"/>
    <mergeCell ref="AA27:AE28"/>
    <mergeCell ref="AF27:AJ28"/>
    <mergeCell ref="AK27:AO28"/>
    <mergeCell ref="BE27:BI28"/>
    <mergeCell ref="BJ27:BN28"/>
    <mergeCell ref="AP27:AT28"/>
    <mergeCell ref="AU27:AY28"/>
    <mergeCell ref="AZ27:BD28"/>
    <mergeCell ref="A27:K28"/>
    <mergeCell ref="L27:P28"/>
    <mergeCell ref="Q27:U28"/>
    <mergeCell ref="V27:Z28"/>
    <mergeCell ref="AK25:AO26"/>
    <mergeCell ref="BE25:BI26"/>
    <mergeCell ref="AF25:AJ26"/>
    <mergeCell ref="BJ25:BN26"/>
    <mergeCell ref="BO25:BS26"/>
    <mergeCell ref="AP25:AT26"/>
    <mergeCell ref="AU25:AY26"/>
    <mergeCell ref="AZ25:BD26"/>
    <mergeCell ref="A25:K26"/>
    <mergeCell ref="L25:P26"/>
    <mergeCell ref="Q25:U26"/>
    <mergeCell ref="V25:Z26"/>
    <mergeCell ref="AA25:AE26"/>
    <mergeCell ref="BO23:BS24"/>
    <mergeCell ref="AA23:AE24"/>
    <mergeCell ref="AF23:AJ24"/>
    <mergeCell ref="AK23:AO24"/>
    <mergeCell ref="BE23:BI24"/>
    <mergeCell ref="BJ23:BN24"/>
    <mergeCell ref="AP23:AT24"/>
    <mergeCell ref="AU23:AY24"/>
    <mergeCell ref="AZ23:BD24"/>
    <mergeCell ref="A23:K24"/>
    <mergeCell ref="L23:P24"/>
    <mergeCell ref="Q23:U24"/>
    <mergeCell ref="V23:Z24"/>
    <mergeCell ref="AK21:AO22"/>
    <mergeCell ref="BE21:BI22"/>
    <mergeCell ref="AF21:AJ22"/>
    <mergeCell ref="BJ21:BN22"/>
    <mergeCell ref="BO21:BS22"/>
    <mergeCell ref="AP21:AT22"/>
    <mergeCell ref="AU21:AY22"/>
    <mergeCell ref="AZ21:BD22"/>
    <mergeCell ref="A21:K22"/>
    <mergeCell ref="L21:P22"/>
    <mergeCell ref="Q21:U22"/>
    <mergeCell ref="V21:Z22"/>
    <mergeCell ref="AA21:AE22"/>
    <mergeCell ref="BO19:BS20"/>
    <mergeCell ref="AA19:AE20"/>
    <mergeCell ref="AF19:AJ20"/>
    <mergeCell ref="AK19:AO20"/>
    <mergeCell ref="BE19:BI20"/>
    <mergeCell ref="BJ19:BN20"/>
    <mergeCell ref="AP19:AT20"/>
    <mergeCell ref="AU19:AY20"/>
    <mergeCell ref="AZ19:BD20"/>
    <mergeCell ref="A19:K20"/>
    <mergeCell ref="L19:P20"/>
    <mergeCell ref="Q19:U20"/>
    <mergeCell ref="V19:Z20"/>
    <mergeCell ref="AK17:AO18"/>
    <mergeCell ref="BE17:BI18"/>
    <mergeCell ref="AF17:AJ18"/>
    <mergeCell ref="BJ17:BN18"/>
    <mergeCell ref="BO17:BS18"/>
    <mergeCell ref="AP17:AT18"/>
    <mergeCell ref="AU17:AY18"/>
    <mergeCell ref="AZ17:BD18"/>
    <mergeCell ref="A17:K18"/>
    <mergeCell ref="L17:P18"/>
    <mergeCell ref="Q17:U18"/>
    <mergeCell ref="V17:Z18"/>
    <mergeCell ref="AA17:AE18"/>
    <mergeCell ref="BO15:BS16"/>
    <mergeCell ref="AA15:AE16"/>
    <mergeCell ref="AF15:AJ16"/>
    <mergeCell ref="AK15:AO16"/>
    <mergeCell ref="BE15:BI16"/>
    <mergeCell ref="BJ15:BN16"/>
    <mergeCell ref="AP15:AT16"/>
    <mergeCell ref="AU15:AY16"/>
    <mergeCell ref="AZ15:BD16"/>
    <mergeCell ref="A15:K16"/>
    <mergeCell ref="L15:P16"/>
    <mergeCell ref="Q15:U16"/>
    <mergeCell ref="V15:Z16"/>
    <mergeCell ref="AK13:AO14"/>
    <mergeCell ref="BE13:BI14"/>
    <mergeCell ref="AF13:AJ14"/>
    <mergeCell ref="BJ13:BN14"/>
    <mergeCell ref="BO13:BS14"/>
    <mergeCell ref="AP13:AT14"/>
    <mergeCell ref="AU13:AY14"/>
    <mergeCell ref="AZ13:BD14"/>
    <mergeCell ref="A13:K14"/>
    <mergeCell ref="L13:P14"/>
    <mergeCell ref="Q13:U14"/>
    <mergeCell ref="V13:Z14"/>
    <mergeCell ref="AA13:AE14"/>
    <mergeCell ref="BO11:BS12"/>
    <mergeCell ref="AA11:AE12"/>
    <mergeCell ref="AF11:AJ12"/>
    <mergeCell ref="AK11:AO12"/>
    <mergeCell ref="BE11:BI12"/>
    <mergeCell ref="BJ11:BN12"/>
    <mergeCell ref="AP11:AT12"/>
    <mergeCell ref="AU11:AY12"/>
    <mergeCell ref="AZ11:BD12"/>
    <mergeCell ref="A11:K12"/>
    <mergeCell ref="L11:P12"/>
    <mergeCell ref="Q11:U12"/>
    <mergeCell ref="V11:Z12"/>
    <mergeCell ref="AK9:AO10"/>
    <mergeCell ref="BE9:BI10"/>
    <mergeCell ref="AF9:AJ10"/>
    <mergeCell ref="BJ9:BN10"/>
    <mergeCell ref="BO9:BS10"/>
    <mergeCell ref="AP9:AT10"/>
    <mergeCell ref="AU9:AY10"/>
    <mergeCell ref="AZ9:BD10"/>
    <mergeCell ref="A9:K10"/>
    <mergeCell ref="L9:P10"/>
    <mergeCell ref="Q9:U10"/>
    <mergeCell ref="V9:Z10"/>
    <mergeCell ref="AA9:AE10"/>
    <mergeCell ref="BO7:BS8"/>
    <mergeCell ref="AA7:AE8"/>
    <mergeCell ref="AF7:AJ8"/>
    <mergeCell ref="AK7:AO8"/>
    <mergeCell ref="BE7:BI8"/>
    <mergeCell ref="BJ7:BN8"/>
    <mergeCell ref="AZ7:BD8"/>
    <mergeCell ref="AP7:AT8"/>
    <mergeCell ref="AU7:AY8"/>
    <mergeCell ref="A7:K8"/>
    <mergeCell ref="L7:P8"/>
    <mergeCell ref="Q7:U8"/>
    <mergeCell ref="V7:Z8"/>
    <mergeCell ref="AK5:AO6"/>
    <mergeCell ref="BE5:BI6"/>
    <mergeCell ref="AP5:AT6"/>
    <mergeCell ref="AU5:AY6"/>
    <mergeCell ref="AZ5:BD6"/>
    <mergeCell ref="AP2:BD2"/>
    <mergeCell ref="AP3:AT4"/>
    <mergeCell ref="BJ5:BN6"/>
    <mergeCell ref="BO5:BS6"/>
    <mergeCell ref="A5:K6"/>
    <mergeCell ref="L5:P6"/>
    <mergeCell ref="Q5:U6"/>
    <mergeCell ref="V5:Z6"/>
    <mergeCell ref="AA5:AE6"/>
    <mergeCell ref="AF5:AJ6"/>
    <mergeCell ref="BO3:BS4"/>
    <mergeCell ref="AA3:AE4"/>
    <mergeCell ref="AF3:AJ4"/>
    <mergeCell ref="AK3:AO4"/>
    <mergeCell ref="BE3:BI4"/>
    <mergeCell ref="BJ3:BN4"/>
    <mergeCell ref="A1:BS1"/>
    <mergeCell ref="AA2:AO2"/>
    <mergeCell ref="BE2:BS2"/>
    <mergeCell ref="A3:K4"/>
    <mergeCell ref="L3:P4"/>
    <mergeCell ref="Q3:U4"/>
    <mergeCell ref="V3:Z4"/>
    <mergeCell ref="AU3:AY4"/>
    <mergeCell ref="AZ3:BD4"/>
    <mergeCell ref="L2:Z2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76"/>
  <sheetViews>
    <sheetView zoomScale="85" zoomScaleNormal="85" zoomScalePageLayoutView="0" workbookViewId="0" topLeftCell="A1">
      <selection activeCell="V9" sqref="V9:BD28"/>
    </sheetView>
  </sheetViews>
  <sheetFormatPr defaultColWidth="2.28125" defaultRowHeight="9.75" customHeight="1"/>
  <cols>
    <col min="1" max="1" width="20.00390625" style="2" customWidth="1"/>
    <col min="2" max="9" width="2.7109375" style="2" customWidth="1"/>
    <col min="10" max="10" width="6.28125" style="2" customWidth="1"/>
    <col min="11" max="11" width="8.421875" style="2" customWidth="1"/>
    <col min="12" max="21" width="2.28125" style="2" hidden="1" customWidth="1"/>
    <col min="22" max="25" width="2.28125" style="2" customWidth="1"/>
    <col min="26" max="26" width="2.8515625" style="2" customWidth="1"/>
    <col min="27" max="41" width="2.28125" style="2" customWidth="1"/>
    <col min="42" max="45" width="1.8515625" style="2" customWidth="1"/>
    <col min="46" max="46" width="3.8515625" style="2" customWidth="1"/>
    <col min="47" max="50" width="1.8515625" style="2" customWidth="1"/>
    <col min="51" max="51" width="3.57421875" style="2" customWidth="1"/>
    <col min="52" max="54" width="1.8515625" style="2" customWidth="1"/>
    <col min="55" max="56" width="2.8515625" style="2" customWidth="1"/>
    <col min="57" max="60" width="1.8515625" style="2" customWidth="1"/>
    <col min="61" max="61" width="4.7109375" style="2" customWidth="1"/>
    <col min="62" max="65" width="1.8515625" style="2" customWidth="1"/>
    <col min="66" max="66" width="4.421875" style="2" customWidth="1"/>
    <col min="67" max="70" width="1.8515625" style="2" customWidth="1"/>
    <col min="71" max="71" width="4.28125" style="2" customWidth="1"/>
    <col min="72" max="16384" width="2.28125" style="2" customWidth="1"/>
  </cols>
  <sheetData>
    <row r="1" spans="1:71" ht="14.25" customHeight="1">
      <c r="A1" s="8" t="s">
        <v>42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</row>
    <row r="2" spans="1:71" s="3" customFormat="1" ht="3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8" t="str">
        <f>'P1'!L2:Z2</f>
        <v>EXECUTION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  <c r="AA2" s="18" t="s">
        <v>0</v>
      </c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20"/>
      <c r="AP2" s="18" t="s">
        <v>1</v>
      </c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20"/>
      <c r="BE2" s="18" t="s">
        <v>40</v>
      </c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20"/>
    </row>
    <row r="3" spans="1:71" s="3" customFormat="1" ht="9.75" customHeigh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7"/>
      <c r="L3" s="27">
        <v>2008</v>
      </c>
      <c r="M3" s="28"/>
      <c r="N3" s="28"/>
      <c r="O3" s="28"/>
      <c r="P3" s="28"/>
      <c r="Q3" s="28">
        <v>2009</v>
      </c>
      <c r="R3" s="28"/>
      <c r="S3" s="28"/>
      <c r="T3" s="28"/>
      <c r="U3" s="28"/>
      <c r="V3" s="28">
        <v>2010</v>
      </c>
      <c r="W3" s="28"/>
      <c r="X3" s="28"/>
      <c r="Y3" s="28"/>
      <c r="Z3" s="28"/>
      <c r="AA3" s="27">
        <v>2011</v>
      </c>
      <c r="AB3" s="28"/>
      <c r="AC3" s="28"/>
      <c r="AD3" s="28"/>
      <c r="AE3" s="28"/>
      <c r="AF3" s="28">
        <v>2012</v>
      </c>
      <c r="AG3" s="28"/>
      <c r="AH3" s="28"/>
      <c r="AI3" s="28"/>
      <c r="AJ3" s="28"/>
      <c r="AK3" s="28">
        <v>2013</v>
      </c>
      <c r="AL3" s="28"/>
      <c r="AM3" s="28"/>
      <c r="AN3" s="28"/>
      <c r="AO3" s="31"/>
      <c r="AP3" s="27">
        <v>2011</v>
      </c>
      <c r="AQ3" s="28"/>
      <c r="AR3" s="28"/>
      <c r="AS3" s="28"/>
      <c r="AT3" s="28"/>
      <c r="AU3" s="28">
        <v>2012</v>
      </c>
      <c r="AV3" s="28"/>
      <c r="AW3" s="28"/>
      <c r="AX3" s="28"/>
      <c r="AY3" s="28"/>
      <c r="AZ3" s="28">
        <v>2013</v>
      </c>
      <c r="BA3" s="28"/>
      <c r="BB3" s="28"/>
      <c r="BC3" s="28"/>
      <c r="BD3" s="31"/>
      <c r="BE3" s="27">
        <v>2011</v>
      </c>
      <c r="BF3" s="28"/>
      <c r="BG3" s="28"/>
      <c r="BH3" s="28"/>
      <c r="BI3" s="28"/>
      <c r="BJ3" s="28">
        <v>2012</v>
      </c>
      <c r="BK3" s="28"/>
      <c r="BL3" s="28"/>
      <c r="BM3" s="28"/>
      <c r="BN3" s="28"/>
      <c r="BO3" s="28">
        <v>2013</v>
      </c>
      <c r="BP3" s="28"/>
      <c r="BQ3" s="28"/>
      <c r="BR3" s="28"/>
      <c r="BS3" s="31"/>
    </row>
    <row r="4" spans="1:71" s="3" customFormat="1" ht="12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100"/>
      <c r="L4" s="29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29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2"/>
      <c r="AP4" s="29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2"/>
      <c r="BE4" s="29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2"/>
    </row>
    <row r="5" spans="1:71" ht="9.75" customHeight="1">
      <c r="A5" s="104" t="s">
        <v>3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34">
        <f>+L7</f>
        <v>166026.09870620596</v>
      </c>
      <c r="M5" s="35"/>
      <c r="N5" s="35"/>
      <c r="O5" s="35"/>
      <c r="P5" s="35"/>
      <c r="Q5" s="34">
        <f>+Q7</f>
        <v>177863.26161444705</v>
      </c>
      <c r="R5" s="35"/>
      <c r="S5" s="35"/>
      <c r="T5" s="35"/>
      <c r="U5" s="35"/>
      <c r="V5" s="34">
        <f>+V7</f>
        <v>180118.891605584</v>
      </c>
      <c r="W5" s="35"/>
      <c r="X5" s="35"/>
      <c r="Y5" s="35"/>
      <c r="Z5" s="35"/>
      <c r="AA5" s="34">
        <f>+AA7</f>
        <v>96749.891605584</v>
      </c>
      <c r="AB5" s="35"/>
      <c r="AC5" s="35"/>
      <c r="AD5" s="35"/>
      <c r="AE5" s="35"/>
      <c r="AF5" s="34">
        <f>+AF7</f>
        <v>99966.59160558399</v>
      </c>
      <c r="AG5" s="35"/>
      <c r="AH5" s="35"/>
      <c r="AI5" s="35"/>
      <c r="AJ5" s="35"/>
      <c r="AK5" s="34">
        <f>+AK7</f>
        <v>102903.532605584</v>
      </c>
      <c r="AL5" s="35"/>
      <c r="AM5" s="35"/>
      <c r="AN5" s="35"/>
      <c r="AO5" s="35"/>
      <c r="AP5" s="34">
        <f>+AP7</f>
        <v>4670</v>
      </c>
      <c r="AQ5" s="35"/>
      <c r="AR5" s="35"/>
      <c r="AS5" s="35"/>
      <c r="AT5" s="35"/>
      <c r="AU5" s="34">
        <f>+AU7</f>
        <v>28654.5</v>
      </c>
      <c r="AV5" s="35"/>
      <c r="AW5" s="35"/>
      <c r="AX5" s="35"/>
      <c r="AY5" s="35"/>
      <c r="AZ5" s="34">
        <f>+AZ7</f>
        <v>29062.5</v>
      </c>
      <c r="BA5" s="35"/>
      <c r="BB5" s="35"/>
      <c r="BC5" s="35"/>
      <c r="BD5" s="35"/>
      <c r="BE5" s="34">
        <f>+BE7</f>
        <v>101419.891605584</v>
      </c>
      <c r="BF5" s="35"/>
      <c r="BG5" s="35"/>
      <c r="BH5" s="35"/>
      <c r="BI5" s="35"/>
      <c r="BJ5" s="34">
        <f>+BJ7</f>
        <v>128621.09160558399</v>
      </c>
      <c r="BK5" s="35"/>
      <c r="BL5" s="35"/>
      <c r="BM5" s="35"/>
      <c r="BN5" s="35"/>
      <c r="BO5" s="34">
        <f>+BO7</f>
        <v>131966.032605584</v>
      </c>
      <c r="BP5" s="35"/>
      <c r="BQ5" s="35"/>
      <c r="BR5" s="35"/>
      <c r="BS5" s="35"/>
    </row>
    <row r="6" spans="1:71" ht="4.5" customHeigh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6"/>
      <c r="L6" s="34"/>
      <c r="M6" s="35"/>
      <c r="N6" s="35"/>
      <c r="O6" s="35"/>
      <c r="P6" s="35"/>
      <c r="Q6" s="34"/>
      <c r="R6" s="35"/>
      <c r="S6" s="35"/>
      <c r="T6" s="35"/>
      <c r="U6" s="35"/>
      <c r="V6" s="34"/>
      <c r="W6" s="35"/>
      <c r="X6" s="35"/>
      <c r="Y6" s="35"/>
      <c r="Z6" s="35"/>
      <c r="AA6" s="34"/>
      <c r="AB6" s="35"/>
      <c r="AC6" s="35"/>
      <c r="AD6" s="35"/>
      <c r="AE6" s="35"/>
      <c r="AF6" s="34"/>
      <c r="AG6" s="35"/>
      <c r="AH6" s="35"/>
      <c r="AI6" s="35"/>
      <c r="AJ6" s="35"/>
      <c r="AK6" s="34"/>
      <c r="AL6" s="35"/>
      <c r="AM6" s="35"/>
      <c r="AN6" s="35"/>
      <c r="AO6" s="35"/>
      <c r="AP6" s="34"/>
      <c r="AQ6" s="35"/>
      <c r="AR6" s="35"/>
      <c r="AS6" s="35"/>
      <c r="AT6" s="35"/>
      <c r="AU6" s="34"/>
      <c r="AV6" s="35"/>
      <c r="AW6" s="35"/>
      <c r="AX6" s="35"/>
      <c r="AY6" s="35"/>
      <c r="AZ6" s="34"/>
      <c r="BA6" s="35"/>
      <c r="BB6" s="35"/>
      <c r="BC6" s="35"/>
      <c r="BD6" s="35"/>
      <c r="BE6" s="34"/>
      <c r="BF6" s="35"/>
      <c r="BG6" s="35"/>
      <c r="BH6" s="35"/>
      <c r="BI6" s="35"/>
      <c r="BJ6" s="34"/>
      <c r="BK6" s="35"/>
      <c r="BL6" s="35"/>
      <c r="BM6" s="35"/>
      <c r="BN6" s="35"/>
      <c r="BO6" s="34"/>
      <c r="BP6" s="35"/>
      <c r="BQ6" s="35"/>
      <c r="BR6" s="35"/>
      <c r="BS6" s="35"/>
    </row>
    <row r="7" spans="1:71" ht="7.5" customHeight="1">
      <c r="A7" s="101" t="s">
        <v>4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  <c r="L7" s="42">
        <f>+L9+L15+L27</f>
        <v>166026.09870620596</v>
      </c>
      <c r="M7" s="43"/>
      <c r="N7" s="43"/>
      <c r="O7" s="43"/>
      <c r="P7" s="43"/>
      <c r="Q7" s="42">
        <f>+Q9+Q15+Q27</f>
        <v>177863.26161444705</v>
      </c>
      <c r="R7" s="43"/>
      <c r="S7" s="43"/>
      <c r="T7" s="43"/>
      <c r="U7" s="43"/>
      <c r="V7" s="42">
        <f>+V9+V15+V27</f>
        <v>180118.891605584</v>
      </c>
      <c r="W7" s="43"/>
      <c r="X7" s="43"/>
      <c r="Y7" s="43"/>
      <c r="Z7" s="43"/>
      <c r="AA7" s="42">
        <f>+AA9+AA15+AA27</f>
        <v>96749.891605584</v>
      </c>
      <c r="AB7" s="43"/>
      <c r="AC7" s="43"/>
      <c r="AD7" s="43"/>
      <c r="AE7" s="43"/>
      <c r="AF7" s="42">
        <f>+AF9+AF15+AF27</f>
        <v>99966.59160558399</v>
      </c>
      <c r="AG7" s="43"/>
      <c r="AH7" s="43"/>
      <c r="AI7" s="43"/>
      <c r="AJ7" s="43"/>
      <c r="AK7" s="42">
        <f>+AK9+AK15+AK27</f>
        <v>102903.532605584</v>
      </c>
      <c r="AL7" s="43"/>
      <c r="AM7" s="43"/>
      <c r="AN7" s="43"/>
      <c r="AO7" s="43"/>
      <c r="AP7" s="42">
        <f>+AP9+AP15+AP27</f>
        <v>4670</v>
      </c>
      <c r="AQ7" s="43"/>
      <c r="AR7" s="43"/>
      <c r="AS7" s="43"/>
      <c r="AT7" s="43"/>
      <c r="AU7" s="42">
        <f>+AU9+AU15+AU27</f>
        <v>28654.5</v>
      </c>
      <c r="AV7" s="43"/>
      <c r="AW7" s="43"/>
      <c r="AX7" s="43"/>
      <c r="AY7" s="43"/>
      <c r="AZ7" s="42">
        <f>+AZ9+AZ15+AZ27</f>
        <v>29062.5</v>
      </c>
      <c r="BA7" s="43"/>
      <c r="BB7" s="43"/>
      <c r="BC7" s="43"/>
      <c r="BD7" s="43"/>
      <c r="BE7" s="42">
        <f>AA7+AP7</f>
        <v>101419.891605584</v>
      </c>
      <c r="BF7" s="43"/>
      <c r="BG7" s="43"/>
      <c r="BH7" s="43"/>
      <c r="BI7" s="43"/>
      <c r="BJ7" s="42">
        <f>AF7+AU7</f>
        <v>128621.09160558399</v>
      </c>
      <c r="BK7" s="43"/>
      <c r="BL7" s="43"/>
      <c r="BM7" s="43"/>
      <c r="BN7" s="43"/>
      <c r="BO7" s="42">
        <f>AK7+AZ7</f>
        <v>131966.032605584</v>
      </c>
      <c r="BP7" s="43"/>
      <c r="BQ7" s="43"/>
      <c r="BR7" s="43"/>
      <c r="BS7" s="43"/>
    </row>
    <row r="8" spans="1:71" ht="7.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3"/>
      <c r="L8" s="42"/>
      <c r="M8" s="43"/>
      <c r="N8" s="43"/>
      <c r="O8" s="43"/>
      <c r="P8" s="43"/>
      <c r="Q8" s="42"/>
      <c r="R8" s="43"/>
      <c r="S8" s="43"/>
      <c r="T8" s="43"/>
      <c r="U8" s="43"/>
      <c r="V8" s="42"/>
      <c r="W8" s="43"/>
      <c r="X8" s="43"/>
      <c r="Y8" s="43"/>
      <c r="Z8" s="43"/>
      <c r="AA8" s="42"/>
      <c r="AB8" s="43"/>
      <c r="AC8" s="43"/>
      <c r="AD8" s="43"/>
      <c r="AE8" s="43"/>
      <c r="AF8" s="42"/>
      <c r="AG8" s="43"/>
      <c r="AH8" s="43"/>
      <c r="AI8" s="43"/>
      <c r="AJ8" s="43"/>
      <c r="AK8" s="42"/>
      <c r="AL8" s="43"/>
      <c r="AM8" s="43"/>
      <c r="AN8" s="43"/>
      <c r="AO8" s="43"/>
      <c r="AP8" s="42"/>
      <c r="AQ8" s="43"/>
      <c r="AR8" s="43"/>
      <c r="AS8" s="43"/>
      <c r="AT8" s="43"/>
      <c r="AU8" s="42"/>
      <c r="AV8" s="43"/>
      <c r="AW8" s="43"/>
      <c r="AX8" s="43"/>
      <c r="AY8" s="43"/>
      <c r="AZ8" s="42"/>
      <c r="BA8" s="43"/>
      <c r="BB8" s="43"/>
      <c r="BC8" s="43"/>
      <c r="BD8" s="43"/>
      <c r="BE8" s="42"/>
      <c r="BF8" s="43"/>
      <c r="BG8" s="43"/>
      <c r="BH8" s="43"/>
      <c r="BI8" s="43"/>
      <c r="BJ8" s="42"/>
      <c r="BK8" s="43"/>
      <c r="BL8" s="43"/>
      <c r="BM8" s="43"/>
      <c r="BN8" s="43"/>
      <c r="BO8" s="42"/>
      <c r="BP8" s="43"/>
      <c r="BQ8" s="43"/>
      <c r="BR8" s="43"/>
      <c r="BS8" s="43"/>
    </row>
    <row r="9" spans="1:71" s="6" customFormat="1" ht="7.5" customHeight="1">
      <c r="A9" s="110" t="s">
        <v>5</v>
      </c>
      <c r="B9" s="111"/>
      <c r="C9" s="111"/>
      <c r="D9" s="111"/>
      <c r="E9" s="111"/>
      <c r="F9" s="111"/>
      <c r="G9" s="111"/>
      <c r="H9" s="111"/>
      <c r="I9" s="111"/>
      <c r="J9" s="111"/>
      <c r="K9" s="112"/>
      <c r="L9" s="44">
        <f>+L11+L13</f>
        <v>66703.40958362195</v>
      </c>
      <c r="M9" s="45"/>
      <c r="N9" s="45"/>
      <c r="O9" s="45"/>
      <c r="P9" s="45"/>
      <c r="Q9" s="44">
        <f>+Q11+Q13</f>
        <v>80822.77249186306</v>
      </c>
      <c r="R9" s="45"/>
      <c r="S9" s="45"/>
      <c r="T9" s="45"/>
      <c r="U9" s="45"/>
      <c r="V9" s="46">
        <f>+V11+V13</f>
        <v>86834</v>
      </c>
      <c r="W9" s="47"/>
      <c r="X9" s="47"/>
      <c r="Y9" s="47"/>
      <c r="Z9" s="47"/>
      <c r="AA9" s="46">
        <f>+AA11+AA13</f>
        <v>56041</v>
      </c>
      <c r="AB9" s="47"/>
      <c r="AC9" s="47"/>
      <c r="AD9" s="47"/>
      <c r="AE9" s="47"/>
      <c r="AF9" s="46">
        <f>+AF11+AF13</f>
        <v>58883</v>
      </c>
      <c r="AG9" s="47"/>
      <c r="AH9" s="47"/>
      <c r="AI9" s="47"/>
      <c r="AJ9" s="47"/>
      <c r="AK9" s="46">
        <f>+AK11+AK13</f>
        <v>61434</v>
      </c>
      <c r="AL9" s="47"/>
      <c r="AM9" s="47"/>
      <c r="AN9" s="47"/>
      <c r="AO9" s="47"/>
      <c r="AP9" s="46">
        <f>+AP11+AP13</f>
        <v>4670</v>
      </c>
      <c r="AQ9" s="47"/>
      <c r="AR9" s="47"/>
      <c r="AS9" s="47"/>
      <c r="AT9" s="47"/>
      <c r="AU9" s="46">
        <f>+AU11+AU13</f>
        <v>28654.5</v>
      </c>
      <c r="AV9" s="47"/>
      <c r="AW9" s="47"/>
      <c r="AX9" s="47"/>
      <c r="AY9" s="47"/>
      <c r="AZ9" s="46">
        <f>+AZ11+AZ13</f>
        <v>29062.5</v>
      </c>
      <c r="BA9" s="47"/>
      <c r="BB9" s="47"/>
      <c r="BC9" s="47"/>
      <c r="BD9" s="47"/>
      <c r="BE9" s="44">
        <f>+BE11+BE13</f>
        <v>60711</v>
      </c>
      <c r="BF9" s="45"/>
      <c r="BG9" s="45"/>
      <c r="BH9" s="45"/>
      <c r="BI9" s="45"/>
      <c r="BJ9" s="44">
        <f>+BJ11+BJ13</f>
        <v>87537.5</v>
      </c>
      <c r="BK9" s="45"/>
      <c r="BL9" s="45"/>
      <c r="BM9" s="45"/>
      <c r="BN9" s="45"/>
      <c r="BO9" s="44">
        <f>+BO11+BO13</f>
        <v>90496.5</v>
      </c>
      <c r="BP9" s="45"/>
      <c r="BQ9" s="45"/>
      <c r="BR9" s="45"/>
      <c r="BS9" s="45"/>
    </row>
    <row r="10" spans="1:71" s="6" customFormat="1" ht="7.5" customHeigh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2"/>
      <c r="L10" s="44"/>
      <c r="M10" s="45"/>
      <c r="N10" s="45"/>
      <c r="O10" s="45"/>
      <c r="P10" s="45"/>
      <c r="Q10" s="44"/>
      <c r="R10" s="45"/>
      <c r="S10" s="45"/>
      <c r="T10" s="45"/>
      <c r="U10" s="45"/>
      <c r="V10" s="46"/>
      <c r="W10" s="47"/>
      <c r="X10" s="47"/>
      <c r="Y10" s="47"/>
      <c r="Z10" s="47"/>
      <c r="AA10" s="46"/>
      <c r="AB10" s="47"/>
      <c r="AC10" s="47"/>
      <c r="AD10" s="47"/>
      <c r="AE10" s="47"/>
      <c r="AF10" s="46"/>
      <c r="AG10" s="47"/>
      <c r="AH10" s="47"/>
      <c r="AI10" s="47"/>
      <c r="AJ10" s="47"/>
      <c r="AK10" s="46"/>
      <c r="AL10" s="47"/>
      <c r="AM10" s="47"/>
      <c r="AN10" s="47"/>
      <c r="AO10" s="47"/>
      <c r="AP10" s="46"/>
      <c r="AQ10" s="47"/>
      <c r="AR10" s="47"/>
      <c r="AS10" s="47"/>
      <c r="AT10" s="47"/>
      <c r="AU10" s="46"/>
      <c r="AV10" s="47"/>
      <c r="AW10" s="47"/>
      <c r="AX10" s="47"/>
      <c r="AY10" s="47"/>
      <c r="AZ10" s="46"/>
      <c r="BA10" s="47"/>
      <c r="BB10" s="47"/>
      <c r="BC10" s="47"/>
      <c r="BD10" s="47"/>
      <c r="BE10" s="44"/>
      <c r="BF10" s="45"/>
      <c r="BG10" s="45"/>
      <c r="BH10" s="45"/>
      <c r="BI10" s="45"/>
      <c r="BJ10" s="44"/>
      <c r="BK10" s="45"/>
      <c r="BL10" s="45"/>
      <c r="BM10" s="45"/>
      <c r="BN10" s="45"/>
      <c r="BO10" s="44"/>
      <c r="BP10" s="45"/>
      <c r="BQ10" s="45"/>
      <c r="BR10" s="45"/>
      <c r="BS10" s="45"/>
    </row>
    <row r="11" spans="1:71" s="5" customFormat="1" ht="8.25" customHeight="1">
      <c r="A11" s="107" t="s">
        <v>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9"/>
      <c r="L11" s="54">
        <v>55398.904204621955</v>
      </c>
      <c r="M11" s="55"/>
      <c r="N11" s="55"/>
      <c r="O11" s="55"/>
      <c r="P11" s="55"/>
      <c r="Q11" s="55">
        <v>62077.52117786306</v>
      </c>
      <c r="R11" s="55"/>
      <c r="S11" s="55"/>
      <c r="T11" s="55"/>
      <c r="U11" s="55"/>
      <c r="V11" s="56">
        <f>25582+39984</f>
        <v>65566</v>
      </c>
      <c r="W11" s="56"/>
      <c r="X11" s="56"/>
      <c r="Y11" s="56"/>
      <c r="Z11" s="56"/>
      <c r="AA11" s="58">
        <f>28395+26064</f>
        <v>54459</v>
      </c>
      <c r="AB11" s="56"/>
      <c r="AC11" s="56"/>
      <c r="AD11" s="56"/>
      <c r="AE11" s="56"/>
      <c r="AF11" s="56">
        <f>29218+28035</f>
        <v>57253</v>
      </c>
      <c r="AG11" s="56"/>
      <c r="AH11" s="56"/>
      <c r="AI11" s="56"/>
      <c r="AJ11" s="56"/>
      <c r="AK11" s="56">
        <f>30094+29661</f>
        <v>59755</v>
      </c>
      <c r="AL11" s="56"/>
      <c r="AM11" s="56"/>
      <c r="AN11" s="56"/>
      <c r="AO11" s="59"/>
      <c r="AP11" s="58">
        <v>6</v>
      </c>
      <c r="AQ11" s="56"/>
      <c r="AR11" s="56"/>
      <c r="AS11" s="56"/>
      <c r="AT11" s="56"/>
      <c r="AU11" s="56">
        <v>951.5</v>
      </c>
      <c r="AV11" s="56"/>
      <c r="AW11" s="56"/>
      <c r="AX11" s="56"/>
      <c r="AY11" s="56"/>
      <c r="AZ11" s="56">
        <v>1371.5</v>
      </c>
      <c r="BA11" s="56"/>
      <c r="BB11" s="56"/>
      <c r="BC11" s="56"/>
      <c r="BD11" s="59"/>
      <c r="BE11" s="54">
        <f>AA11+AP11</f>
        <v>54465</v>
      </c>
      <c r="BF11" s="55"/>
      <c r="BG11" s="55"/>
      <c r="BH11" s="55"/>
      <c r="BI11" s="55"/>
      <c r="BJ11" s="55">
        <f>AF11+AU11</f>
        <v>58204.5</v>
      </c>
      <c r="BK11" s="55"/>
      <c r="BL11" s="55"/>
      <c r="BM11" s="55"/>
      <c r="BN11" s="55"/>
      <c r="BO11" s="55">
        <f>AK11+AZ11</f>
        <v>61126.5</v>
      </c>
      <c r="BP11" s="55"/>
      <c r="BQ11" s="55"/>
      <c r="BR11" s="55"/>
      <c r="BS11" s="57"/>
    </row>
    <row r="12" spans="1:71" s="5" customFormat="1" ht="8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9"/>
      <c r="L12" s="54"/>
      <c r="M12" s="55"/>
      <c r="N12" s="55"/>
      <c r="O12" s="55"/>
      <c r="P12" s="55"/>
      <c r="Q12" s="55"/>
      <c r="R12" s="55"/>
      <c r="S12" s="55"/>
      <c r="T12" s="55"/>
      <c r="U12" s="55"/>
      <c r="V12" s="56"/>
      <c r="W12" s="56"/>
      <c r="X12" s="56"/>
      <c r="Y12" s="56"/>
      <c r="Z12" s="56"/>
      <c r="AA12" s="58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9"/>
      <c r="AP12" s="58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9"/>
      <c r="BE12" s="54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7"/>
    </row>
    <row r="13" spans="1:71" s="5" customFormat="1" ht="8.25" customHeight="1">
      <c r="A13" s="107" t="s">
        <v>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9"/>
      <c r="L13" s="54">
        <v>11304.505379</v>
      </c>
      <c r="M13" s="55"/>
      <c r="N13" s="55"/>
      <c r="O13" s="55"/>
      <c r="P13" s="55"/>
      <c r="Q13" s="55">
        <v>18745.251314</v>
      </c>
      <c r="R13" s="55"/>
      <c r="S13" s="55"/>
      <c r="T13" s="55"/>
      <c r="U13" s="55"/>
      <c r="V13" s="56">
        <v>21268</v>
      </c>
      <c r="W13" s="56"/>
      <c r="X13" s="56"/>
      <c r="Y13" s="56"/>
      <c r="Z13" s="56"/>
      <c r="AA13" s="58">
        <v>1582</v>
      </c>
      <c r="AB13" s="56"/>
      <c r="AC13" s="56"/>
      <c r="AD13" s="56"/>
      <c r="AE13" s="56"/>
      <c r="AF13" s="56">
        <v>1630</v>
      </c>
      <c r="AG13" s="56"/>
      <c r="AH13" s="56"/>
      <c r="AI13" s="56"/>
      <c r="AJ13" s="56"/>
      <c r="AK13" s="56">
        <v>1679</v>
      </c>
      <c r="AL13" s="56"/>
      <c r="AM13" s="56"/>
      <c r="AN13" s="56"/>
      <c r="AO13" s="59"/>
      <c r="AP13" s="58">
        <v>4664</v>
      </c>
      <c r="AQ13" s="56"/>
      <c r="AR13" s="56"/>
      <c r="AS13" s="56"/>
      <c r="AT13" s="56"/>
      <c r="AU13" s="56">
        <v>27703</v>
      </c>
      <c r="AV13" s="56"/>
      <c r="AW13" s="56"/>
      <c r="AX13" s="56"/>
      <c r="AY13" s="56"/>
      <c r="AZ13" s="56">
        <v>27691</v>
      </c>
      <c r="BA13" s="56"/>
      <c r="BB13" s="56"/>
      <c r="BC13" s="56"/>
      <c r="BD13" s="59"/>
      <c r="BE13" s="54">
        <f>AA13+AP13</f>
        <v>6246</v>
      </c>
      <c r="BF13" s="55"/>
      <c r="BG13" s="55"/>
      <c r="BH13" s="55"/>
      <c r="BI13" s="55"/>
      <c r="BJ13" s="54">
        <f>AF13+AU13</f>
        <v>29333</v>
      </c>
      <c r="BK13" s="55"/>
      <c r="BL13" s="55"/>
      <c r="BM13" s="55"/>
      <c r="BN13" s="55"/>
      <c r="BO13" s="54">
        <f>AK13+AZ13</f>
        <v>29370</v>
      </c>
      <c r="BP13" s="55"/>
      <c r="BQ13" s="55"/>
      <c r="BR13" s="55"/>
      <c r="BS13" s="55"/>
    </row>
    <row r="14" spans="1:71" s="5" customFormat="1" ht="8.25" customHeight="1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9"/>
      <c r="L14" s="54"/>
      <c r="M14" s="55"/>
      <c r="N14" s="55"/>
      <c r="O14" s="55"/>
      <c r="P14" s="55"/>
      <c r="Q14" s="55"/>
      <c r="R14" s="55"/>
      <c r="S14" s="55"/>
      <c r="T14" s="55"/>
      <c r="U14" s="55"/>
      <c r="V14" s="56"/>
      <c r="W14" s="56"/>
      <c r="X14" s="56"/>
      <c r="Y14" s="56"/>
      <c r="Z14" s="56"/>
      <c r="AA14" s="58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9"/>
      <c r="AP14" s="58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9"/>
      <c r="BE14" s="54"/>
      <c r="BF14" s="55"/>
      <c r="BG14" s="55"/>
      <c r="BH14" s="55"/>
      <c r="BI14" s="55"/>
      <c r="BJ14" s="54"/>
      <c r="BK14" s="55"/>
      <c r="BL14" s="55"/>
      <c r="BM14" s="55"/>
      <c r="BN14" s="55"/>
      <c r="BO14" s="54"/>
      <c r="BP14" s="55"/>
      <c r="BQ14" s="55"/>
      <c r="BR14" s="55"/>
      <c r="BS14" s="55"/>
    </row>
    <row r="15" spans="1:71" s="6" customFormat="1" ht="7.5" customHeight="1">
      <c r="A15" s="110" t="s">
        <v>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2"/>
      <c r="L15" s="44">
        <f>+L17+L19</f>
        <v>99322.689122584</v>
      </c>
      <c r="M15" s="45"/>
      <c r="N15" s="45"/>
      <c r="O15" s="45"/>
      <c r="P15" s="45"/>
      <c r="Q15" s="44">
        <f>+Q17+Q19</f>
        <v>97040.489122584</v>
      </c>
      <c r="R15" s="45"/>
      <c r="S15" s="45"/>
      <c r="T15" s="45"/>
      <c r="U15" s="45"/>
      <c r="V15" s="46">
        <f>+V17+V19</f>
        <v>93284.891605584</v>
      </c>
      <c r="W15" s="47"/>
      <c r="X15" s="47"/>
      <c r="Y15" s="47"/>
      <c r="Z15" s="47"/>
      <c r="AA15" s="46">
        <f>+AA17+AA19</f>
        <v>40708.891605583995</v>
      </c>
      <c r="AB15" s="47"/>
      <c r="AC15" s="47"/>
      <c r="AD15" s="47"/>
      <c r="AE15" s="47"/>
      <c r="AF15" s="46">
        <f>+AF17+AF19</f>
        <v>41083.59160558399</v>
      </c>
      <c r="AG15" s="47"/>
      <c r="AH15" s="47"/>
      <c r="AI15" s="47"/>
      <c r="AJ15" s="47"/>
      <c r="AK15" s="46">
        <f>+AK17+AK19</f>
        <v>41469.532605584</v>
      </c>
      <c r="AL15" s="47"/>
      <c r="AM15" s="47"/>
      <c r="AN15" s="47"/>
      <c r="AO15" s="47"/>
      <c r="AP15" s="46">
        <f>+AP17+AP19</f>
        <v>0</v>
      </c>
      <c r="AQ15" s="47"/>
      <c r="AR15" s="47"/>
      <c r="AS15" s="47"/>
      <c r="AT15" s="47"/>
      <c r="AU15" s="46">
        <f>+AU17+AU19</f>
        <v>0</v>
      </c>
      <c r="AV15" s="47"/>
      <c r="AW15" s="47"/>
      <c r="AX15" s="47"/>
      <c r="AY15" s="47"/>
      <c r="AZ15" s="46">
        <f>+AZ17+AZ19</f>
        <v>0</v>
      </c>
      <c r="BA15" s="47"/>
      <c r="BB15" s="47"/>
      <c r="BC15" s="47"/>
      <c r="BD15" s="47"/>
      <c r="BE15" s="44">
        <f>+BE17+BE19</f>
        <v>40708.891605583995</v>
      </c>
      <c r="BF15" s="45"/>
      <c r="BG15" s="45"/>
      <c r="BH15" s="45"/>
      <c r="BI15" s="45"/>
      <c r="BJ15" s="44">
        <f>+BJ17+BJ19</f>
        <v>41083.59160558399</v>
      </c>
      <c r="BK15" s="45"/>
      <c r="BL15" s="45"/>
      <c r="BM15" s="45"/>
      <c r="BN15" s="45"/>
      <c r="BO15" s="44">
        <f>+BO17+BO19</f>
        <v>41469.532605584</v>
      </c>
      <c r="BP15" s="45"/>
      <c r="BQ15" s="45"/>
      <c r="BR15" s="45"/>
      <c r="BS15" s="45"/>
    </row>
    <row r="16" spans="1:71" s="6" customFormat="1" ht="7.5" customHeight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2"/>
      <c r="L16" s="44"/>
      <c r="M16" s="45"/>
      <c r="N16" s="45"/>
      <c r="O16" s="45"/>
      <c r="P16" s="45"/>
      <c r="Q16" s="44"/>
      <c r="R16" s="45"/>
      <c r="S16" s="45"/>
      <c r="T16" s="45"/>
      <c r="U16" s="45"/>
      <c r="V16" s="46"/>
      <c r="W16" s="47"/>
      <c r="X16" s="47"/>
      <c r="Y16" s="47"/>
      <c r="Z16" s="47"/>
      <c r="AA16" s="46"/>
      <c r="AB16" s="47"/>
      <c r="AC16" s="47"/>
      <c r="AD16" s="47"/>
      <c r="AE16" s="47"/>
      <c r="AF16" s="46"/>
      <c r="AG16" s="47"/>
      <c r="AH16" s="47"/>
      <c r="AI16" s="47"/>
      <c r="AJ16" s="47"/>
      <c r="AK16" s="46"/>
      <c r="AL16" s="47"/>
      <c r="AM16" s="47"/>
      <c r="AN16" s="47"/>
      <c r="AO16" s="47"/>
      <c r="AP16" s="46"/>
      <c r="AQ16" s="47"/>
      <c r="AR16" s="47"/>
      <c r="AS16" s="47"/>
      <c r="AT16" s="47"/>
      <c r="AU16" s="46"/>
      <c r="AV16" s="47"/>
      <c r="AW16" s="47"/>
      <c r="AX16" s="47"/>
      <c r="AY16" s="47"/>
      <c r="AZ16" s="46"/>
      <c r="BA16" s="47"/>
      <c r="BB16" s="47"/>
      <c r="BC16" s="47"/>
      <c r="BD16" s="47"/>
      <c r="BE16" s="44"/>
      <c r="BF16" s="45"/>
      <c r="BG16" s="45"/>
      <c r="BH16" s="45"/>
      <c r="BI16" s="45"/>
      <c r="BJ16" s="44"/>
      <c r="BK16" s="45"/>
      <c r="BL16" s="45"/>
      <c r="BM16" s="45"/>
      <c r="BN16" s="45"/>
      <c r="BO16" s="44"/>
      <c r="BP16" s="45"/>
      <c r="BQ16" s="45"/>
      <c r="BR16" s="45"/>
      <c r="BS16" s="45"/>
    </row>
    <row r="17" spans="1:71" s="5" customFormat="1" ht="8.25" customHeight="1">
      <c r="A17" s="107" t="s">
        <v>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9"/>
      <c r="L17" s="54">
        <v>71103.797517</v>
      </c>
      <c r="M17" s="55"/>
      <c r="N17" s="55"/>
      <c r="O17" s="55"/>
      <c r="P17" s="55"/>
      <c r="Q17" s="55">
        <v>68821.597517</v>
      </c>
      <c r="R17" s="55"/>
      <c r="S17" s="55"/>
      <c r="T17" s="55"/>
      <c r="U17" s="55"/>
      <c r="V17" s="56">
        <f>65066</f>
        <v>65066</v>
      </c>
      <c r="W17" s="56"/>
      <c r="X17" s="56"/>
      <c r="Y17" s="56"/>
      <c r="Z17" s="56"/>
      <c r="AA17" s="58">
        <v>12490</v>
      </c>
      <c r="AB17" s="56"/>
      <c r="AC17" s="56"/>
      <c r="AD17" s="56"/>
      <c r="AE17" s="56"/>
      <c r="AF17" s="56">
        <f>AA17*1.03</f>
        <v>12864.7</v>
      </c>
      <c r="AG17" s="56"/>
      <c r="AH17" s="56"/>
      <c r="AI17" s="56"/>
      <c r="AJ17" s="56"/>
      <c r="AK17" s="56">
        <f>AF17*1.03</f>
        <v>13250.641000000001</v>
      </c>
      <c r="AL17" s="56"/>
      <c r="AM17" s="56"/>
      <c r="AN17" s="56"/>
      <c r="AO17" s="56"/>
      <c r="AP17" s="58">
        <v>0</v>
      </c>
      <c r="AQ17" s="56"/>
      <c r="AR17" s="56"/>
      <c r="AS17" s="56"/>
      <c r="AT17" s="56"/>
      <c r="AU17" s="56">
        <v>0</v>
      </c>
      <c r="AV17" s="56"/>
      <c r="AW17" s="56"/>
      <c r="AX17" s="56"/>
      <c r="AY17" s="56"/>
      <c r="AZ17" s="56">
        <v>0</v>
      </c>
      <c r="BA17" s="56"/>
      <c r="BB17" s="56"/>
      <c r="BC17" s="56"/>
      <c r="BD17" s="59"/>
      <c r="BE17" s="54">
        <f>AA17+AP17</f>
        <v>12490</v>
      </c>
      <c r="BF17" s="55"/>
      <c r="BG17" s="55"/>
      <c r="BH17" s="55"/>
      <c r="BI17" s="55"/>
      <c r="BJ17" s="55">
        <f>AF17+AU17</f>
        <v>12864.7</v>
      </c>
      <c r="BK17" s="55"/>
      <c r="BL17" s="55"/>
      <c r="BM17" s="55"/>
      <c r="BN17" s="55"/>
      <c r="BO17" s="55">
        <f>AK17+AZ17</f>
        <v>13250.641000000001</v>
      </c>
      <c r="BP17" s="55"/>
      <c r="BQ17" s="55"/>
      <c r="BR17" s="55"/>
      <c r="BS17" s="57"/>
    </row>
    <row r="18" spans="1:71" s="5" customFormat="1" ht="8.25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9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6"/>
      <c r="W18" s="56"/>
      <c r="X18" s="56"/>
      <c r="Y18" s="56"/>
      <c r="Z18" s="56"/>
      <c r="AA18" s="58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8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9"/>
      <c r="BE18" s="54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7"/>
    </row>
    <row r="19" spans="1:71" s="5" customFormat="1" ht="8.25" customHeight="1">
      <c r="A19" s="107" t="s">
        <v>10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9"/>
      <c r="L19" s="54">
        <f>+L21+L23+L25</f>
        <v>28218.891605583995</v>
      </c>
      <c r="M19" s="55"/>
      <c r="N19" s="55"/>
      <c r="O19" s="55"/>
      <c r="P19" s="55"/>
      <c r="Q19" s="54">
        <f>+Q21+Q23+Q25</f>
        <v>28218.891605583995</v>
      </c>
      <c r="R19" s="55"/>
      <c r="S19" s="55"/>
      <c r="T19" s="55"/>
      <c r="U19" s="55"/>
      <c r="V19" s="58">
        <f>+V21+V23+V25</f>
        <v>28218.891605583995</v>
      </c>
      <c r="W19" s="56"/>
      <c r="X19" s="56"/>
      <c r="Y19" s="56"/>
      <c r="Z19" s="56"/>
      <c r="AA19" s="58">
        <f>+AA21+AA23+AA25</f>
        <v>28218.891605583995</v>
      </c>
      <c r="AB19" s="56"/>
      <c r="AC19" s="56"/>
      <c r="AD19" s="56"/>
      <c r="AE19" s="56"/>
      <c r="AF19" s="58">
        <f>+AF21+AF23+AF25</f>
        <v>28218.891605583995</v>
      </c>
      <c r="AG19" s="56"/>
      <c r="AH19" s="56"/>
      <c r="AI19" s="56"/>
      <c r="AJ19" s="56"/>
      <c r="AK19" s="58">
        <f>+AK21+AK23+AK25</f>
        <v>28218.891605583995</v>
      </c>
      <c r="AL19" s="56"/>
      <c r="AM19" s="56"/>
      <c r="AN19" s="56"/>
      <c r="AO19" s="56"/>
      <c r="AP19" s="58">
        <f>+AP21+AP23+AP25</f>
        <v>0</v>
      </c>
      <c r="AQ19" s="56"/>
      <c r="AR19" s="56"/>
      <c r="AS19" s="56"/>
      <c r="AT19" s="56"/>
      <c r="AU19" s="58">
        <f>+AU21+AU23+AU25</f>
        <v>0</v>
      </c>
      <c r="AV19" s="56"/>
      <c r="AW19" s="56"/>
      <c r="AX19" s="56"/>
      <c r="AY19" s="56"/>
      <c r="AZ19" s="58">
        <f>+AZ21+AZ23+AZ25</f>
        <v>0</v>
      </c>
      <c r="BA19" s="56"/>
      <c r="BB19" s="56"/>
      <c r="BC19" s="56"/>
      <c r="BD19" s="56"/>
      <c r="BE19" s="54">
        <f>+BE21+BE23+BE25</f>
        <v>28218.891605583995</v>
      </c>
      <c r="BF19" s="55"/>
      <c r="BG19" s="55"/>
      <c r="BH19" s="55"/>
      <c r="BI19" s="55"/>
      <c r="BJ19" s="54">
        <f>+BJ21+BJ23+BJ25</f>
        <v>28218.891605583995</v>
      </c>
      <c r="BK19" s="55"/>
      <c r="BL19" s="55"/>
      <c r="BM19" s="55"/>
      <c r="BN19" s="55"/>
      <c r="BO19" s="54">
        <f>+BO21+BO23+BO25</f>
        <v>28218.891605583995</v>
      </c>
      <c r="BP19" s="55"/>
      <c r="BQ19" s="55"/>
      <c r="BR19" s="55"/>
      <c r="BS19" s="55"/>
    </row>
    <row r="20" spans="1:71" s="5" customFormat="1" ht="8.25" customHeight="1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9"/>
      <c r="L20" s="54"/>
      <c r="M20" s="55"/>
      <c r="N20" s="55"/>
      <c r="O20" s="55"/>
      <c r="P20" s="55"/>
      <c r="Q20" s="54"/>
      <c r="R20" s="55"/>
      <c r="S20" s="55"/>
      <c r="T20" s="55"/>
      <c r="U20" s="55"/>
      <c r="V20" s="58"/>
      <c r="W20" s="56"/>
      <c r="X20" s="56"/>
      <c r="Y20" s="56"/>
      <c r="Z20" s="56"/>
      <c r="AA20" s="58"/>
      <c r="AB20" s="56"/>
      <c r="AC20" s="56"/>
      <c r="AD20" s="56"/>
      <c r="AE20" s="56"/>
      <c r="AF20" s="58"/>
      <c r="AG20" s="56"/>
      <c r="AH20" s="56"/>
      <c r="AI20" s="56"/>
      <c r="AJ20" s="56"/>
      <c r="AK20" s="58"/>
      <c r="AL20" s="56"/>
      <c r="AM20" s="56"/>
      <c r="AN20" s="56"/>
      <c r="AO20" s="56"/>
      <c r="AP20" s="58"/>
      <c r="AQ20" s="56"/>
      <c r="AR20" s="56"/>
      <c r="AS20" s="56"/>
      <c r="AT20" s="56"/>
      <c r="AU20" s="58"/>
      <c r="AV20" s="56"/>
      <c r="AW20" s="56"/>
      <c r="AX20" s="56"/>
      <c r="AY20" s="56"/>
      <c r="AZ20" s="58"/>
      <c r="BA20" s="56"/>
      <c r="BB20" s="56"/>
      <c r="BC20" s="56"/>
      <c r="BD20" s="56"/>
      <c r="BE20" s="54"/>
      <c r="BF20" s="55"/>
      <c r="BG20" s="55"/>
      <c r="BH20" s="55"/>
      <c r="BI20" s="55"/>
      <c r="BJ20" s="54"/>
      <c r="BK20" s="55"/>
      <c r="BL20" s="55"/>
      <c r="BM20" s="55"/>
      <c r="BN20" s="55"/>
      <c r="BO20" s="54"/>
      <c r="BP20" s="55"/>
      <c r="BQ20" s="55"/>
      <c r="BR20" s="55"/>
      <c r="BS20" s="55"/>
    </row>
    <row r="21" spans="1:71" s="3" customFormat="1" ht="9.75" customHeight="1">
      <c r="A21" s="113" t="s">
        <v>11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5"/>
      <c r="L21" s="54">
        <v>0</v>
      </c>
      <c r="M21" s="55"/>
      <c r="N21" s="55"/>
      <c r="O21" s="55"/>
      <c r="P21" s="55"/>
      <c r="Q21" s="54">
        <v>0</v>
      </c>
      <c r="R21" s="55"/>
      <c r="S21" s="55"/>
      <c r="T21" s="55"/>
      <c r="U21" s="55"/>
      <c r="V21" s="58">
        <v>0</v>
      </c>
      <c r="W21" s="56"/>
      <c r="X21" s="56"/>
      <c r="Y21" s="56"/>
      <c r="Z21" s="56"/>
      <c r="AA21" s="58">
        <v>0</v>
      </c>
      <c r="AB21" s="56"/>
      <c r="AC21" s="56"/>
      <c r="AD21" s="56"/>
      <c r="AE21" s="56"/>
      <c r="AF21" s="58">
        <v>0</v>
      </c>
      <c r="AG21" s="56"/>
      <c r="AH21" s="56"/>
      <c r="AI21" s="56"/>
      <c r="AJ21" s="56"/>
      <c r="AK21" s="58">
        <v>0</v>
      </c>
      <c r="AL21" s="56"/>
      <c r="AM21" s="56"/>
      <c r="AN21" s="56"/>
      <c r="AO21" s="56"/>
      <c r="AP21" s="58">
        <v>0</v>
      </c>
      <c r="AQ21" s="56"/>
      <c r="AR21" s="56"/>
      <c r="AS21" s="56"/>
      <c r="AT21" s="56"/>
      <c r="AU21" s="58">
        <v>0</v>
      </c>
      <c r="AV21" s="56"/>
      <c r="AW21" s="56"/>
      <c r="AX21" s="56"/>
      <c r="AY21" s="56"/>
      <c r="AZ21" s="58">
        <v>0</v>
      </c>
      <c r="BA21" s="56"/>
      <c r="BB21" s="56"/>
      <c r="BC21" s="56"/>
      <c r="BD21" s="56"/>
      <c r="BE21" s="54">
        <f>AA21+AP21</f>
        <v>0</v>
      </c>
      <c r="BF21" s="55"/>
      <c r="BG21" s="55"/>
      <c r="BH21" s="55"/>
      <c r="BI21" s="55"/>
      <c r="BJ21" s="54">
        <f>AF21+AU21</f>
        <v>0</v>
      </c>
      <c r="BK21" s="55"/>
      <c r="BL21" s="55"/>
      <c r="BM21" s="55"/>
      <c r="BN21" s="55"/>
      <c r="BO21" s="54">
        <f>AK21+AZ21</f>
        <v>0</v>
      </c>
      <c r="BP21" s="55"/>
      <c r="BQ21" s="55"/>
      <c r="BR21" s="55"/>
      <c r="BS21" s="55"/>
    </row>
    <row r="22" spans="1:71" s="3" customFormat="1" ht="9.75" customHeight="1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5"/>
      <c r="L22" s="54"/>
      <c r="M22" s="55"/>
      <c r="N22" s="55"/>
      <c r="O22" s="55"/>
      <c r="P22" s="55"/>
      <c r="Q22" s="54"/>
      <c r="R22" s="55"/>
      <c r="S22" s="55"/>
      <c r="T22" s="55"/>
      <c r="U22" s="55"/>
      <c r="V22" s="58"/>
      <c r="W22" s="56"/>
      <c r="X22" s="56"/>
      <c r="Y22" s="56"/>
      <c r="Z22" s="56"/>
      <c r="AA22" s="58"/>
      <c r="AB22" s="56"/>
      <c r="AC22" s="56"/>
      <c r="AD22" s="56"/>
      <c r="AE22" s="56"/>
      <c r="AF22" s="58"/>
      <c r="AG22" s="56"/>
      <c r="AH22" s="56"/>
      <c r="AI22" s="56"/>
      <c r="AJ22" s="56"/>
      <c r="AK22" s="58"/>
      <c r="AL22" s="56"/>
      <c r="AM22" s="56"/>
      <c r="AN22" s="56"/>
      <c r="AO22" s="56"/>
      <c r="AP22" s="58"/>
      <c r="AQ22" s="56"/>
      <c r="AR22" s="56"/>
      <c r="AS22" s="56"/>
      <c r="AT22" s="56"/>
      <c r="AU22" s="58"/>
      <c r="AV22" s="56"/>
      <c r="AW22" s="56"/>
      <c r="AX22" s="56"/>
      <c r="AY22" s="56"/>
      <c r="AZ22" s="58"/>
      <c r="BA22" s="56"/>
      <c r="BB22" s="56"/>
      <c r="BC22" s="56"/>
      <c r="BD22" s="56"/>
      <c r="BE22" s="54"/>
      <c r="BF22" s="55"/>
      <c r="BG22" s="55"/>
      <c r="BH22" s="55"/>
      <c r="BI22" s="55"/>
      <c r="BJ22" s="54"/>
      <c r="BK22" s="55"/>
      <c r="BL22" s="55"/>
      <c r="BM22" s="55"/>
      <c r="BN22" s="55"/>
      <c r="BO22" s="54"/>
      <c r="BP22" s="55"/>
      <c r="BQ22" s="55"/>
      <c r="BR22" s="55"/>
      <c r="BS22" s="55"/>
    </row>
    <row r="23" spans="1:71" s="3" customFormat="1" ht="9.75" customHeight="1">
      <c r="A23" s="113" t="s">
        <v>12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  <c r="L23" s="116">
        <v>8583.950682411998</v>
      </c>
      <c r="M23" s="117"/>
      <c r="N23" s="117"/>
      <c r="O23" s="117"/>
      <c r="P23" s="117"/>
      <c r="Q23" s="116">
        <v>8583.950682412</v>
      </c>
      <c r="R23" s="117"/>
      <c r="S23" s="117"/>
      <c r="T23" s="117"/>
      <c r="U23" s="117"/>
      <c r="V23" s="58">
        <v>8583.950682412</v>
      </c>
      <c r="W23" s="56"/>
      <c r="X23" s="56"/>
      <c r="Y23" s="56"/>
      <c r="Z23" s="56"/>
      <c r="AA23" s="58">
        <v>8583.950682412</v>
      </c>
      <c r="AB23" s="56"/>
      <c r="AC23" s="56"/>
      <c r="AD23" s="56"/>
      <c r="AE23" s="56"/>
      <c r="AF23" s="58">
        <v>8583.950682412</v>
      </c>
      <c r="AG23" s="56"/>
      <c r="AH23" s="56"/>
      <c r="AI23" s="56"/>
      <c r="AJ23" s="56"/>
      <c r="AK23" s="58">
        <v>8583.950682412</v>
      </c>
      <c r="AL23" s="56"/>
      <c r="AM23" s="56"/>
      <c r="AN23" s="56"/>
      <c r="AO23" s="56"/>
      <c r="AP23" s="58">
        <v>0</v>
      </c>
      <c r="AQ23" s="56"/>
      <c r="AR23" s="56"/>
      <c r="AS23" s="56"/>
      <c r="AT23" s="56"/>
      <c r="AU23" s="58">
        <v>0</v>
      </c>
      <c r="AV23" s="56"/>
      <c r="AW23" s="56"/>
      <c r="AX23" s="56"/>
      <c r="AY23" s="56"/>
      <c r="AZ23" s="58">
        <v>0</v>
      </c>
      <c r="BA23" s="56"/>
      <c r="BB23" s="56"/>
      <c r="BC23" s="56"/>
      <c r="BD23" s="56"/>
      <c r="BE23" s="54">
        <f>AA23+AP23</f>
        <v>8583.950682412</v>
      </c>
      <c r="BF23" s="55"/>
      <c r="BG23" s="55"/>
      <c r="BH23" s="55"/>
      <c r="BI23" s="55"/>
      <c r="BJ23" s="54">
        <f>AF23+AU23</f>
        <v>8583.950682412</v>
      </c>
      <c r="BK23" s="55"/>
      <c r="BL23" s="55"/>
      <c r="BM23" s="55"/>
      <c r="BN23" s="55"/>
      <c r="BO23" s="54">
        <f>AK23+AZ23</f>
        <v>8583.950682412</v>
      </c>
      <c r="BP23" s="55"/>
      <c r="BQ23" s="55"/>
      <c r="BR23" s="55"/>
      <c r="BS23" s="55"/>
    </row>
    <row r="24" spans="1:71" s="3" customFormat="1" ht="9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5"/>
      <c r="L24" s="116"/>
      <c r="M24" s="117"/>
      <c r="N24" s="117"/>
      <c r="O24" s="117"/>
      <c r="P24" s="117"/>
      <c r="Q24" s="116"/>
      <c r="R24" s="117"/>
      <c r="S24" s="117"/>
      <c r="T24" s="117"/>
      <c r="U24" s="117"/>
      <c r="V24" s="58"/>
      <c r="W24" s="56"/>
      <c r="X24" s="56"/>
      <c r="Y24" s="56"/>
      <c r="Z24" s="56"/>
      <c r="AA24" s="58"/>
      <c r="AB24" s="56"/>
      <c r="AC24" s="56"/>
      <c r="AD24" s="56"/>
      <c r="AE24" s="56"/>
      <c r="AF24" s="58"/>
      <c r="AG24" s="56"/>
      <c r="AH24" s="56"/>
      <c r="AI24" s="56"/>
      <c r="AJ24" s="56"/>
      <c r="AK24" s="58"/>
      <c r="AL24" s="56"/>
      <c r="AM24" s="56"/>
      <c r="AN24" s="56"/>
      <c r="AO24" s="56"/>
      <c r="AP24" s="58"/>
      <c r="AQ24" s="56"/>
      <c r="AR24" s="56"/>
      <c r="AS24" s="56"/>
      <c r="AT24" s="56"/>
      <c r="AU24" s="58"/>
      <c r="AV24" s="56"/>
      <c r="AW24" s="56"/>
      <c r="AX24" s="56"/>
      <c r="AY24" s="56"/>
      <c r="AZ24" s="58"/>
      <c r="BA24" s="56"/>
      <c r="BB24" s="56"/>
      <c r="BC24" s="56"/>
      <c r="BD24" s="56"/>
      <c r="BE24" s="54"/>
      <c r="BF24" s="55"/>
      <c r="BG24" s="55"/>
      <c r="BH24" s="55"/>
      <c r="BI24" s="55"/>
      <c r="BJ24" s="54"/>
      <c r="BK24" s="55"/>
      <c r="BL24" s="55"/>
      <c r="BM24" s="55"/>
      <c r="BN24" s="55"/>
      <c r="BO24" s="54"/>
      <c r="BP24" s="55"/>
      <c r="BQ24" s="55"/>
      <c r="BR24" s="55"/>
      <c r="BS24" s="55"/>
    </row>
    <row r="25" spans="1:71" s="3" customFormat="1" ht="9.75" customHeight="1">
      <c r="A25" s="113" t="s">
        <v>13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5"/>
      <c r="L25" s="116">
        <v>19634.940923172</v>
      </c>
      <c r="M25" s="117"/>
      <c r="N25" s="117"/>
      <c r="O25" s="117"/>
      <c r="P25" s="117"/>
      <c r="Q25" s="116">
        <v>19634.940923171995</v>
      </c>
      <c r="R25" s="117"/>
      <c r="S25" s="117"/>
      <c r="T25" s="117"/>
      <c r="U25" s="117"/>
      <c r="V25" s="58">
        <v>19634.940923171995</v>
      </c>
      <c r="W25" s="56"/>
      <c r="X25" s="56"/>
      <c r="Y25" s="56"/>
      <c r="Z25" s="56"/>
      <c r="AA25" s="58">
        <v>19634.940923171995</v>
      </c>
      <c r="AB25" s="56"/>
      <c r="AC25" s="56"/>
      <c r="AD25" s="56"/>
      <c r="AE25" s="56"/>
      <c r="AF25" s="58">
        <v>19634.940923171995</v>
      </c>
      <c r="AG25" s="56"/>
      <c r="AH25" s="56"/>
      <c r="AI25" s="56"/>
      <c r="AJ25" s="56"/>
      <c r="AK25" s="58">
        <v>19634.940923171995</v>
      </c>
      <c r="AL25" s="56"/>
      <c r="AM25" s="56"/>
      <c r="AN25" s="56"/>
      <c r="AO25" s="56"/>
      <c r="AP25" s="58">
        <v>0</v>
      </c>
      <c r="AQ25" s="56"/>
      <c r="AR25" s="56"/>
      <c r="AS25" s="56"/>
      <c r="AT25" s="56"/>
      <c r="AU25" s="58">
        <v>0</v>
      </c>
      <c r="AV25" s="56"/>
      <c r="AW25" s="56"/>
      <c r="AX25" s="56"/>
      <c r="AY25" s="56"/>
      <c r="AZ25" s="58">
        <v>0</v>
      </c>
      <c r="BA25" s="56"/>
      <c r="BB25" s="56"/>
      <c r="BC25" s="56"/>
      <c r="BD25" s="56"/>
      <c r="BE25" s="54">
        <f>AA25+AP25</f>
        <v>19634.940923171995</v>
      </c>
      <c r="BF25" s="55"/>
      <c r="BG25" s="55"/>
      <c r="BH25" s="55"/>
      <c r="BI25" s="55"/>
      <c r="BJ25" s="54">
        <f>AF25+AU25</f>
        <v>19634.940923171995</v>
      </c>
      <c r="BK25" s="55"/>
      <c r="BL25" s="55"/>
      <c r="BM25" s="55"/>
      <c r="BN25" s="55"/>
      <c r="BO25" s="54">
        <f>AK25+AZ25</f>
        <v>19634.940923171995</v>
      </c>
      <c r="BP25" s="55"/>
      <c r="BQ25" s="55"/>
      <c r="BR25" s="55"/>
      <c r="BS25" s="55"/>
    </row>
    <row r="26" spans="1:71" s="3" customFormat="1" ht="9.75" customHeigh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5"/>
      <c r="L26" s="116"/>
      <c r="M26" s="117"/>
      <c r="N26" s="117"/>
      <c r="O26" s="117"/>
      <c r="P26" s="117"/>
      <c r="Q26" s="116"/>
      <c r="R26" s="117"/>
      <c r="S26" s="117"/>
      <c r="T26" s="117"/>
      <c r="U26" s="117"/>
      <c r="V26" s="58"/>
      <c r="W26" s="56"/>
      <c r="X26" s="56"/>
      <c r="Y26" s="56"/>
      <c r="Z26" s="56"/>
      <c r="AA26" s="58"/>
      <c r="AB26" s="56"/>
      <c r="AC26" s="56"/>
      <c r="AD26" s="56"/>
      <c r="AE26" s="56"/>
      <c r="AF26" s="58"/>
      <c r="AG26" s="56"/>
      <c r="AH26" s="56"/>
      <c r="AI26" s="56"/>
      <c r="AJ26" s="56"/>
      <c r="AK26" s="58"/>
      <c r="AL26" s="56"/>
      <c r="AM26" s="56"/>
      <c r="AN26" s="56"/>
      <c r="AO26" s="56"/>
      <c r="AP26" s="58"/>
      <c r="AQ26" s="56"/>
      <c r="AR26" s="56"/>
      <c r="AS26" s="56"/>
      <c r="AT26" s="56"/>
      <c r="AU26" s="58"/>
      <c r="AV26" s="56"/>
      <c r="AW26" s="56"/>
      <c r="AX26" s="56"/>
      <c r="AY26" s="56"/>
      <c r="AZ26" s="58"/>
      <c r="BA26" s="56"/>
      <c r="BB26" s="56"/>
      <c r="BC26" s="56"/>
      <c r="BD26" s="56"/>
      <c r="BE26" s="54"/>
      <c r="BF26" s="55"/>
      <c r="BG26" s="55"/>
      <c r="BH26" s="55"/>
      <c r="BI26" s="55"/>
      <c r="BJ26" s="54"/>
      <c r="BK26" s="55"/>
      <c r="BL26" s="55"/>
      <c r="BM26" s="55"/>
      <c r="BN26" s="55"/>
      <c r="BO26" s="54"/>
      <c r="BP26" s="55"/>
      <c r="BQ26" s="55"/>
      <c r="BR26" s="55"/>
      <c r="BS26" s="55"/>
    </row>
    <row r="27" spans="1:71" s="6" customFormat="1" ht="7.5" customHeight="1">
      <c r="A27" s="110" t="s">
        <v>37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2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7"/>
      <c r="W27" s="47"/>
      <c r="X27" s="47"/>
      <c r="Y27" s="47"/>
      <c r="Z27" s="47"/>
      <c r="AA27" s="46">
        <v>0</v>
      </c>
      <c r="AB27" s="47"/>
      <c r="AC27" s="47"/>
      <c r="AD27" s="47"/>
      <c r="AE27" s="47"/>
      <c r="AF27" s="47">
        <v>0</v>
      </c>
      <c r="AG27" s="47"/>
      <c r="AH27" s="47"/>
      <c r="AI27" s="47"/>
      <c r="AJ27" s="47"/>
      <c r="AK27" s="47">
        <v>0</v>
      </c>
      <c r="AL27" s="47"/>
      <c r="AM27" s="47"/>
      <c r="AN27" s="47"/>
      <c r="AO27" s="118"/>
      <c r="AP27" s="46">
        <v>0</v>
      </c>
      <c r="AQ27" s="47"/>
      <c r="AR27" s="47"/>
      <c r="AS27" s="47"/>
      <c r="AT27" s="47"/>
      <c r="AU27" s="47">
        <v>0</v>
      </c>
      <c r="AV27" s="47"/>
      <c r="AW27" s="47"/>
      <c r="AX27" s="47"/>
      <c r="AY27" s="47"/>
      <c r="AZ27" s="47">
        <v>0</v>
      </c>
      <c r="BA27" s="47"/>
      <c r="BB27" s="47"/>
      <c r="BC27" s="47"/>
      <c r="BD27" s="118"/>
      <c r="BE27" s="44">
        <f>AA27+AP27</f>
        <v>0</v>
      </c>
      <c r="BF27" s="45"/>
      <c r="BG27" s="45"/>
      <c r="BH27" s="45"/>
      <c r="BI27" s="45"/>
      <c r="BJ27" s="45">
        <f>AF27+AU27</f>
        <v>0</v>
      </c>
      <c r="BK27" s="45"/>
      <c r="BL27" s="45"/>
      <c r="BM27" s="45"/>
      <c r="BN27" s="45"/>
      <c r="BO27" s="45">
        <f>AK27+AZ27</f>
        <v>0</v>
      </c>
      <c r="BP27" s="45"/>
      <c r="BQ27" s="45"/>
      <c r="BR27" s="45"/>
      <c r="BS27" s="63"/>
    </row>
    <row r="28" spans="1:71" s="6" customFormat="1" ht="7.5" customHeight="1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2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7"/>
      <c r="W28" s="47"/>
      <c r="X28" s="47"/>
      <c r="Y28" s="47"/>
      <c r="Z28" s="47"/>
      <c r="AA28" s="46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118"/>
      <c r="AP28" s="46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118"/>
      <c r="BE28" s="44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63"/>
    </row>
    <row r="29" spans="1:71" ht="9.75" customHeight="1" hidden="1">
      <c r="A29" s="104" t="s">
        <v>14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6"/>
      <c r="L29" s="34">
        <f>+L31</f>
        <v>127999.89870620596</v>
      </c>
      <c r="M29" s="35"/>
      <c r="N29" s="35"/>
      <c r="O29" s="35"/>
      <c r="P29" s="35"/>
      <c r="Q29" s="34">
        <f>+Q31</f>
        <v>142119.26161444708</v>
      </c>
      <c r="R29" s="35"/>
      <c r="S29" s="35"/>
      <c r="T29" s="35"/>
      <c r="U29" s="35"/>
      <c r="V29" s="34">
        <f>+V31</f>
        <v>180119.06460558402</v>
      </c>
      <c r="W29" s="35"/>
      <c r="X29" s="35"/>
      <c r="Y29" s="35"/>
      <c r="Z29" s="35"/>
      <c r="AA29" s="34">
        <f>+AA31</f>
        <v>96749.5</v>
      </c>
      <c r="AB29" s="35"/>
      <c r="AC29" s="35"/>
      <c r="AD29" s="35"/>
      <c r="AE29" s="35"/>
      <c r="AF29" s="34">
        <f>+AF31</f>
        <v>99966.03</v>
      </c>
      <c r="AG29" s="35"/>
      <c r="AH29" s="35"/>
      <c r="AI29" s="35"/>
      <c r="AJ29" s="35"/>
      <c r="AK29" s="34">
        <f>+AK31</f>
        <v>102903.6459</v>
      </c>
      <c r="AL29" s="35"/>
      <c r="AM29" s="35"/>
      <c r="AN29" s="35"/>
      <c r="AO29" s="35"/>
      <c r="AP29" s="34">
        <f>+AP31</f>
        <v>4670</v>
      </c>
      <c r="AQ29" s="35"/>
      <c r="AR29" s="35"/>
      <c r="AS29" s="35"/>
      <c r="AT29" s="35"/>
      <c r="AU29" s="34">
        <f>+AU31</f>
        <v>28655</v>
      </c>
      <c r="AV29" s="35"/>
      <c r="AW29" s="35"/>
      <c r="AX29" s="35"/>
      <c r="AY29" s="35"/>
      <c r="AZ29" s="34">
        <f>+AZ31</f>
        <v>29063</v>
      </c>
      <c r="BA29" s="35"/>
      <c r="BB29" s="35"/>
      <c r="BC29" s="35"/>
      <c r="BD29" s="35"/>
      <c r="BE29" s="34">
        <f>+BE31</f>
        <v>101419.5</v>
      </c>
      <c r="BF29" s="35"/>
      <c r="BG29" s="35"/>
      <c r="BH29" s="35"/>
      <c r="BI29" s="35"/>
      <c r="BJ29" s="34">
        <f>+BJ31</f>
        <v>128621.03</v>
      </c>
      <c r="BK29" s="35"/>
      <c r="BL29" s="35"/>
      <c r="BM29" s="35"/>
      <c r="BN29" s="35"/>
      <c r="BO29" s="34">
        <f>+BO31</f>
        <v>131966.6459</v>
      </c>
      <c r="BP29" s="35"/>
      <c r="BQ29" s="35"/>
      <c r="BR29" s="35"/>
      <c r="BS29" s="35"/>
    </row>
    <row r="30" spans="1:71" ht="4.5" customHeight="1" hidden="1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6"/>
      <c r="L30" s="34"/>
      <c r="M30" s="35"/>
      <c r="N30" s="35"/>
      <c r="O30" s="35"/>
      <c r="P30" s="35"/>
      <c r="Q30" s="34"/>
      <c r="R30" s="35"/>
      <c r="S30" s="35"/>
      <c r="T30" s="35"/>
      <c r="U30" s="35"/>
      <c r="V30" s="34"/>
      <c r="W30" s="35"/>
      <c r="X30" s="35"/>
      <c r="Y30" s="35"/>
      <c r="Z30" s="35"/>
      <c r="AA30" s="34"/>
      <c r="AB30" s="35"/>
      <c r="AC30" s="35"/>
      <c r="AD30" s="35"/>
      <c r="AE30" s="35"/>
      <c r="AF30" s="34"/>
      <c r="AG30" s="35"/>
      <c r="AH30" s="35"/>
      <c r="AI30" s="35"/>
      <c r="AJ30" s="35"/>
      <c r="AK30" s="34"/>
      <c r="AL30" s="35"/>
      <c r="AM30" s="35"/>
      <c r="AN30" s="35"/>
      <c r="AO30" s="35"/>
      <c r="AP30" s="34"/>
      <c r="AQ30" s="35"/>
      <c r="AR30" s="35"/>
      <c r="AS30" s="35"/>
      <c r="AT30" s="35"/>
      <c r="AU30" s="34"/>
      <c r="AV30" s="35"/>
      <c r="AW30" s="35"/>
      <c r="AX30" s="35"/>
      <c r="AY30" s="35"/>
      <c r="AZ30" s="34"/>
      <c r="BA30" s="35"/>
      <c r="BB30" s="35"/>
      <c r="BC30" s="35"/>
      <c r="BD30" s="35"/>
      <c r="BE30" s="34"/>
      <c r="BF30" s="35"/>
      <c r="BG30" s="35"/>
      <c r="BH30" s="35"/>
      <c r="BI30" s="35"/>
      <c r="BJ30" s="34"/>
      <c r="BK30" s="35"/>
      <c r="BL30" s="35"/>
      <c r="BM30" s="35"/>
      <c r="BN30" s="35"/>
      <c r="BO30" s="34"/>
      <c r="BP30" s="35"/>
      <c r="BQ30" s="35"/>
      <c r="BR30" s="35"/>
      <c r="BS30" s="35"/>
    </row>
    <row r="31" spans="1:71" ht="9.75" customHeight="1" hidden="1">
      <c r="A31" s="101" t="s">
        <v>15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3"/>
      <c r="L31" s="42">
        <f>+L33+L35+L37</f>
        <v>127999.89870620596</v>
      </c>
      <c r="M31" s="43"/>
      <c r="N31" s="43"/>
      <c r="O31" s="43"/>
      <c r="P31" s="43"/>
      <c r="Q31" s="42">
        <f>+Q33+Q35+Q37</f>
        <v>142119.26161444708</v>
      </c>
      <c r="R31" s="43"/>
      <c r="S31" s="43"/>
      <c r="T31" s="43"/>
      <c r="U31" s="43"/>
      <c r="V31" s="42">
        <f>+V33+V35+V37</f>
        <v>180119.06460558402</v>
      </c>
      <c r="W31" s="43"/>
      <c r="X31" s="43"/>
      <c r="Y31" s="43"/>
      <c r="Z31" s="43"/>
      <c r="AA31" s="42">
        <f>+AA33+AA35+AA37</f>
        <v>96749.5</v>
      </c>
      <c r="AB31" s="43"/>
      <c r="AC31" s="43"/>
      <c r="AD31" s="43"/>
      <c r="AE31" s="43"/>
      <c r="AF31" s="42">
        <f>+AF33+AF35+AF37</f>
        <v>99966.03</v>
      </c>
      <c r="AG31" s="43"/>
      <c r="AH31" s="43"/>
      <c r="AI31" s="43"/>
      <c r="AJ31" s="43"/>
      <c r="AK31" s="42">
        <f>+AK33+AK35+AK37</f>
        <v>102903.6459</v>
      </c>
      <c r="AL31" s="43"/>
      <c r="AM31" s="43"/>
      <c r="AN31" s="43"/>
      <c r="AO31" s="43"/>
      <c r="AP31" s="42">
        <f>+AP33+AP35+AP37</f>
        <v>4670</v>
      </c>
      <c r="AQ31" s="43"/>
      <c r="AR31" s="43"/>
      <c r="AS31" s="43"/>
      <c r="AT31" s="43"/>
      <c r="AU31" s="42">
        <f>+AU33+AU35+AU37</f>
        <v>28655</v>
      </c>
      <c r="AV31" s="43"/>
      <c r="AW31" s="43"/>
      <c r="AX31" s="43"/>
      <c r="AY31" s="43"/>
      <c r="AZ31" s="42">
        <f>+AZ33+AZ35+AZ37</f>
        <v>29063</v>
      </c>
      <c r="BA31" s="43"/>
      <c r="BB31" s="43"/>
      <c r="BC31" s="43"/>
      <c r="BD31" s="43"/>
      <c r="BE31" s="42">
        <f>AA31+AP31</f>
        <v>101419.5</v>
      </c>
      <c r="BF31" s="43"/>
      <c r="BG31" s="43"/>
      <c r="BH31" s="43"/>
      <c r="BI31" s="43"/>
      <c r="BJ31" s="42">
        <f>AF31+AU31</f>
        <v>128621.03</v>
      </c>
      <c r="BK31" s="43"/>
      <c r="BL31" s="43"/>
      <c r="BM31" s="43"/>
      <c r="BN31" s="43"/>
      <c r="BO31" s="42">
        <f>AK31+AZ31</f>
        <v>131966.6459</v>
      </c>
      <c r="BP31" s="43"/>
      <c r="BQ31" s="43"/>
      <c r="BR31" s="43"/>
      <c r="BS31" s="43"/>
    </row>
    <row r="32" spans="1:71" ht="9.75" customHeight="1" hidden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  <c r="Z32" s="43"/>
      <c r="AA32" s="42"/>
      <c r="AB32" s="43"/>
      <c r="AC32" s="43"/>
      <c r="AD32" s="43"/>
      <c r="AE32" s="43"/>
      <c r="AF32" s="42"/>
      <c r="AG32" s="43"/>
      <c r="AH32" s="43"/>
      <c r="AI32" s="43"/>
      <c r="AJ32" s="43"/>
      <c r="AK32" s="42"/>
      <c r="AL32" s="43"/>
      <c r="AM32" s="43"/>
      <c r="AN32" s="43"/>
      <c r="AO32" s="43"/>
      <c r="AP32" s="42"/>
      <c r="AQ32" s="43"/>
      <c r="AR32" s="43"/>
      <c r="AS32" s="43"/>
      <c r="AT32" s="43"/>
      <c r="AU32" s="42"/>
      <c r="AV32" s="43"/>
      <c r="AW32" s="43"/>
      <c r="AX32" s="43"/>
      <c r="AY32" s="43"/>
      <c r="AZ32" s="42"/>
      <c r="BA32" s="43"/>
      <c r="BB32" s="43"/>
      <c r="BC32" s="43"/>
      <c r="BD32" s="43"/>
      <c r="BE32" s="42"/>
      <c r="BF32" s="43"/>
      <c r="BG32" s="43"/>
      <c r="BH32" s="43"/>
      <c r="BI32" s="43"/>
      <c r="BJ32" s="42"/>
      <c r="BK32" s="43"/>
      <c r="BL32" s="43"/>
      <c r="BM32" s="43"/>
      <c r="BN32" s="43"/>
      <c r="BO32" s="42"/>
      <c r="BP32" s="43"/>
      <c r="BQ32" s="43"/>
      <c r="BR32" s="43"/>
      <c r="BS32" s="43"/>
    </row>
    <row r="33" spans="1:71" s="5" customFormat="1" ht="8.25" customHeight="1" hidden="1">
      <c r="A33" s="107" t="s">
        <v>16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9"/>
      <c r="L33" s="54">
        <v>77564.86294362195</v>
      </c>
      <c r="M33" s="55"/>
      <c r="N33" s="55"/>
      <c r="O33" s="55"/>
      <c r="P33" s="55"/>
      <c r="Q33" s="55">
        <v>87582.52623186307</v>
      </c>
      <c r="R33" s="55"/>
      <c r="S33" s="55"/>
      <c r="T33" s="55"/>
      <c r="U33" s="55"/>
      <c r="V33" s="55">
        <f>105506</f>
        <v>105506</v>
      </c>
      <c r="W33" s="55"/>
      <c r="X33" s="55"/>
      <c r="Y33" s="55"/>
      <c r="Z33" s="55"/>
      <c r="AA33" s="119">
        <f>11688+26064+746.5</f>
        <v>38498.5</v>
      </c>
      <c r="AB33" s="71"/>
      <c r="AC33" s="71"/>
      <c r="AD33" s="71"/>
      <c r="AE33" s="120"/>
      <c r="AF33" s="119">
        <f>12011+28034.5</f>
        <v>40045.5</v>
      </c>
      <c r="AG33" s="71"/>
      <c r="AH33" s="71"/>
      <c r="AI33" s="71"/>
      <c r="AJ33" s="120"/>
      <c r="AK33" s="119">
        <f>12371+29660.5</f>
        <v>42031.5</v>
      </c>
      <c r="AL33" s="71"/>
      <c r="AM33" s="71"/>
      <c r="AN33" s="71"/>
      <c r="AO33" s="72"/>
      <c r="AP33" s="54">
        <v>529</v>
      </c>
      <c r="AQ33" s="55"/>
      <c r="AR33" s="55"/>
      <c r="AS33" s="55"/>
      <c r="AT33" s="55"/>
      <c r="AU33" s="54">
        <v>17475</v>
      </c>
      <c r="AV33" s="55"/>
      <c r="AW33" s="55"/>
      <c r="AX33" s="55"/>
      <c r="AY33" s="55"/>
      <c r="AZ33" s="54">
        <v>17883</v>
      </c>
      <c r="BA33" s="55"/>
      <c r="BB33" s="55"/>
      <c r="BC33" s="55"/>
      <c r="BD33" s="55"/>
      <c r="BE33" s="54">
        <f>AA33+AP33</f>
        <v>39027.5</v>
      </c>
      <c r="BF33" s="55"/>
      <c r="BG33" s="55"/>
      <c r="BH33" s="55"/>
      <c r="BI33" s="55"/>
      <c r="BJ33" s="55">
        <f>AF33+AU33</f>
        <v>57520.5</v>
      </c>
      <c r="BK33" s="55"/>
      <c r="BL33" s="55"/>
      <c r="BM33" s="55"/>
      <c r="BN33" s="55"/>
      <c r="BO33" s="55">
        <f>AK33+AZ33</f>
        <v>59914.5</v>
      </c>
      <c r="BP33" s="55"/>
      <c r="BQ33" s="55"/>
      <c r="BR33" s="55"/>
      <c r="BS33" s="57"/>
    </row>
    <row r="34" spans="1:71" s="5" customFormat="1" ht="8.25" customHeight="1" hidden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9"/>
      <c r="L34" s="54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121"/>
      <c r="AB34" s="74"/>
      <c r="AC34" s="74"/>
      <c r="AD34" s="74"/>
      <c r="AE34" s="122"/>
      <c r="AF34" s="121"/>
      <c r="AG34" s="74"/>
      <c r="AH34" s="74"/>
      <c r="AI34" s="74"/>
      <c r="AJ34" s="122"/>
      <c r="AK34" s="121"/>
      <c r="AL34" s="74"/>
      <c r="AM34" s="74"/>
      <c r="AN34" s="74"/>
      <c r="AO34" s="75"/>
      <c r="AP34" s="54"/>
      <c r="AQ34" s="55"/>
      <c r="AR34" s="55"/>
      <c r="AS34" s="55"/>
      <c r="AT34" s="55"/>
      <c r="AU34" s="54"/>
      <c r="AV34" s="55"/>
      <c r="AW34" s="55"/>
      <c r="AX34" s="55"/>
      <c r="AY34" s="55"/>
      <c r="AZ34" s="54"/>
      <c r="BA34" s="55"/>
      <c r="BB34" s="55"/>
      <c r="BC34" s="55"/>
      <c r="BD34" s="55"/>
      <c r="BE34" s="54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7"/>
    </row>
    <row r="35" spans="1:71" s="5" customFormat="1" ht="8.25" customHeight="1" hidden="1">
      <c r="A35" s="107" t="s">
        <v>17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9"/>
      <c r="L35" s="54">
        <v>22216.144157</v>
      </c>
      <c r="M35" s="55"/>
      <c r="N35" s="55"/>
      <c r="O35" s="55"/>
      <c r="P35" s="55"/>
      <c r="Q35" s="55">
        <v>26317.843777</v>
      </c>
      <c r="R35" s="55"/>
      <c r="S35" s="55"/>
      <c r="T35" s="55"/>
      <c r="U35" s="55"/>
      <c r="V35" s="55">
        <v>46394.173</v>
      </c>
      <c r="W35" s="55"/>
      <c r="X35" s="55"/>
      <c r="Y35" s="55"/>
      <c r="Z35" s="55"/>
      <c r="AA35" s="54">
        <f>(28412+12490+3613)+13736</f>
        <v>58251</v>
      </c>
      <c r="AB35" s="55"/>
      <c r="AC35" s="55"/>
      <c r="AD35" s="55"/>
      <c r="AE35" s="55"/>
      <c r="AF35" s="55">
        <f>(AA35*1.03)-78</f>
        <v>59920.53</v>
      </c>
      <c r="AG35" s="55"/>
      <c r="AH35" s="55"/>
      <c r="AI35" s="55"/>
      <c r="AJ35" s="55"/>
      <c r="AK35" s="119">
        <f>(AF35*1.03)-846</f>
        <v>60872.1459</v>
      </c>
      <c r="AL35" s="71"/>
      <c r="AM35" s="71"/>
      <c r="AN35" s="71"/>
      <c r="AO35" s="72"/>
      <c r="AP35" s="70">
        <v>4141</v>
      </c>
      <c r="AQ35" s="71"/>
      <c r="AR35" s="71"/>
      <c r="AS35" s="71"/>
      <c r="AT35" s="120"/>
      <c r="AU35" s="55">
        <v>11180</v>
      </c>
      <c r="AV35" s="55"/>
      <c r="AW35" s="55"/>
      <c r="AX35" s="55"/>
      <c r="AY35" s="55"/>
      <c r="AZ35" s="55">
        <v>11180</v>
      </c>
      <c r="BA35" s="55"/>
      <c r="BB35" s="55"/>
      <c r="BC35" s="55"/>
      <c r="BD35" s="57"/>
      <c r="BE35" s="54">
        <f>AA35+AP35</f>
        <v>62392</v>
      </c>
      <c r="BF35" s="55"/>
      <c r="BG35" s="55"/>
      <c r="BH35" s="55"/>
      <c r="BI35" s="55"/>
      <c r="BJ35" s="55">
        <f>AF35+AU35</f>
        <v>71100.53</v>
      </c>
      <c r="BK35" s="55"/>
      <c r="BL35" s="55"/>
      <c r="BM35" s="55"/>
      <c r="BN35" s="55"/>
      <c r="BO35" s="55">
        <f>AK35+AZ35</f>
        <v>72052.1459</v>
      </c>
      <c r="BP35" s="55"/>
      <c r="BQ35" s="55"/>
      <c r="BR35" s="55"/>
      <c r="BS35" s="57"/>
    </row>
    <row r="36" spans="1:71" s="5" customFormat="1" ht="8.25" customHeight="1" hidden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9"/>
      <c r="L36" s="54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4"/>
      <c r="AB36" s="55"/>
      <c r="AC36" s="55"/>
      <c r="AD36" s="55"/>
      <c r="AE36" s="55"/>
      <c r="AF36" s="55"/>
      <c r="AG36" s="55"/>
      <c r="AH36" s="55"/>
      <c r="AI36" s="55"/>
      <c r="AJ36" s="55"/>
      <c r="AK36" s="121"/>
      <c r="AL36" s="74"/>
      <c r="AM36" s="74"/>
      <c r="AN36" s="74"/>
      <c r="AO36" s="75"/>
      <c r="AP36" s="73"/>
      <c r="AQ36" s="74"/>
      <c r="AR36" s="74"/>
      <c r="AS36" s="74"/>
      <c r="AT36" s="122"/>
      <c r="AU36" s="55"/>
      <c r="AV36" s="55"/>
      <c r="AW36" s="55"/>
      <c r="AX36" s="55"/>
      <c r="AY36" s="55"/>
      <c r="AZ36" s="55"/>
      <c r="BA36" s="55"/>
      <c r="BB36" s="55"/>
      <c r="BC36" s="55"/>
      <c r="BD36" s="57"/>
      <c r="BE36" s="54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7"/>
    </row>
    <row r="37" spans="1:71" s="5" customFormat="1" ht="8.25" customHeight="1" hidden="1">
      <c r="A37" s="107" t="s">
        <v>18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9"/>
      <c r="L37" s="116">
        <v>28218.891605584005</v>
      </c>
      <c r="M37" s="117"/>
      <c r="N37" s="117"/>
      <c r="O37" s="117"/>
      <c r="P37" s="117"/>
      <c r="Q37" s="117">
        <v>28218.891605584005</v>
      </c>
      <c r="R37" s="117"/>
      <c r="S37" s="117"/>
      <c r="T37" s="117"/>
      <c r="U37" s="117"/>
      <c r="V37" s="117">
        <v>28218.891605584005</v>
      </c>
      <c r="W37" s="117"/>
      <c r="X37" s="117"/>
      <c r="Y37" s="117"/>
      <c r="Z37" s="117"/>
      <c r="AA37" s="116">
        <v>0</v>
      </c>
      <c r="AB37" s="117"/>
      <c r="AC37" s="117"/>
      <c r="AD37" s="117"/>
      <c r="AE37" s="117"/>
      <c r="AF37" s="117">
        <v>0</v>
      </c>
      <c r="AG37" s="117"/>
      <c r="AH37" s="117"/>
      <c r="AI37" s="117"/>
      <c r="AJ37" s="117"/>
      <c r="AK37" s="117">
        <v>0</v>
      </c>
      <c r="AL37" s="117"/>
      <c r="AM37" s="117"/>
      <c r="AN37" s="117"/>
      <c r="AO37" s="123"/>
      <c r="AP37" s="54">
        <v>0</v>
      </c>
      <c r="AQ37" s="55"/>
      <c r="AR37" s="55"/>
      <c r="AS37" s="55"/>
      <c r="AT37" s="55"/>
      <c r="AU37" s="55">
        <v>0</v>
      </c>
      <c r="AV37" s="55"/>
      <c r="AW37" s="55"/>
      <c r="AX37" s="55"/>
      <c r="AY37" s="55"/>
      <c r="AZ37" s="55">
        <v>0</v>
      </c>
      <c r="BA37" s="55"/>
      <c r="BB37" s="55"/>
      <c r="BC37" s="55"/>
      <c r="BD37" s="57"/>
      <c r="BE37" s="54">
        <f>AA37+AP37</f>
        <v>0</v>
      </c>
      <c r="BF37" s="55"/>
      <c r="BG37" s="55"/>
      <c r="BH37" s="55"/>
      <c r="BI37" s="55"/>
      <c r="BJ37" s="55">
        <f>AF37+AU37</f>
        <v>0</v>
      </c>
      <c r="BK37" s="55"/>
      <c r="BL37" s="55"/>
      <c r="BM37" s="55"/>
      <c r="BN37" s="55"/>
      <c r="BO37" s="55">
        <f>AK37+AZ37</f>
        <v>0</v>
      </c>
      <c r="BP37" s="55"/>
      <c r="BQ37" s="55"/>
      <c r="BR37" s="55"/>
      <c r="BS37" s="57"/>
    </row>
    <row r="38" spans="1:71" s="5" customFormat="1" ht="8.25" customHeight="1" hidden="1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9"/>
      <c r="L38" s="116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6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23"/>
      <c r="AP38" s="54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7"/>
      <c r="BE38" s="54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7"/>
    </row>
    <row r="39" spans="1:71" ht="9.75" customHeight="1">
      <c r="A39" s="104" t="s">
        <v>19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6"/>
      <c r="L39" s="34">
        <f>+L41</f>
        <v>123141.99570919995</v>
      </c>
      <c r="M39" s="35"/>
      <c r="N39" s="35"/>
      <c r="O39" s="35"/>
      <c r="P39" s="35"/>
      <c r="Q39" s="34">
        <f>+Q41</f>
        <v>137114.37881844107</v>
      </c>
      <c r="R39" s="35"/>
      <c r="S39" s="35"/>
      <c r="T39" s="35"/>
      <c r="U39" s="35"/>
      <c r="V39" s="34">
        <f>+V41</f>
        <v>180118.7251502</v>
      </c>
      <c r="W39" s="35"/>
      <c r="X39" s="35"/>
      <c r="Y39" s="35"/>
      <c r="Z39" s="35"/>
      <c r="AA39" s="34">
        <f>+AA41</f>
        <v>96750</v>
      </c>
      <c r="AB39" s="35"/>
      <c r="AC39" s="35"/>
      <c r="AD39" s="35"/>
      <c r="AE39" s="35"/>
      <c r="AF39" s="34">
        <f>+AF41</f>
        <v>98967.1</v>
      </c>
      <c r="AG39" s="35"/>
      <c r="AH39" s="35"/>
      <c r="AI39" s="35"/>
      <c r="AJ39" s="35"/>
      <c r="AK39" s="34">
        <f>+AK41</f>
        <v>102903.723</v>
      </c>
      <c r="AL39" s="35"/>
      <c r="AM39" s="35"/>
      <c r="AN39" s="35"/>
      <c r="AO39" s="35"/>
      <c r="AP39" s="34">
        <f>+AP41</f>
        <v>4670</v>
      </c>
      <c r="AQ39" s="35"/>
      <c r="AR39" s="35"/>
      <c r="AS39" s="35"/>
      <c r="AT39" s="35"/>
      <c r="AU39" s="34">
        <f>+AU41</f>
        <v>28655</v>
      </c>
      <c r="AV39" s="35"/>
      <c r="AW39" s="35"/>
      <c r="AX39" s="35"/>
      <c r="AY39" s="35"/>
      <c r="AZ39" s="34">
        <f>+AZ41</f>
        <v>29063</v>
      </c>
      <c r="BA39" s="35"/>
      <c r="BB39" s="35"/>
      <c r="BC39" s="35"/>
      <c r="BD39" s="35"/>
      <c r="BE39" s="34">
        <f>+BE41</f>
        <v>101420</v>
      </c>
      <c r="BF39" s="35"/>
      <c r="BG39" s="35"/>
      <c r="BH39" s="35"/>
      <c r="BI39" s="35"/>
      <c r="BJ39" s="34">
        <f>+BJ41</f>
        <v>127622.1</v>
      </c>
      <c r="BK39" s="35"/>
      <c r="BL39" s="35"/>
      <c r="BM39" s="35"/>
      <c r="BN39" s="35"/>
      <c r="BO39" s="34">
        <f>+BO41</f>
        <v>131966.723</v>
      </c>
      <c r="BP39" s="35"/>
      <c r="BQ39" s="35"/>
      <c r="BR39" s="35"/>
      <c r="BS39" s="35"/>
    </row>
    <row r="40" spans="1:71" ht="4.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34"/>
      <c r="M40" s="35"/>
      <c r="N40" s="35"/>
      <c r="O40" s="35"/>
      <c r="P40" s="35"/>
      <c r="Q40" s="34"/>
      <c r="R40" s="35"/>
      <c r="S40" s="35"/>
      <c r="T40" s="35"/>
      <c r="U40" s="35"/>
      <c r="V40" s="34"/>
      <c r="W40" s="35"/>
      <c r="X40" s="35"/>
      <c r="Y40" s="35"/>
      <c r="Z40" s="35"/>
      <c r="AA40" s="34"/>
      <c r="AB40" s="35"/>
      <c r="AC40" s="35"/>
      <c r="AD40" s="35"/>
      <c r="AE40" s="35"/>
      <c r="AF40" s="34"/>
      <c r="AG40" s="35"/>
      <c r="AH40" s="35"/>
      <c r="AI40" s="35"/>
      <c r="AJ40" s="35"/>
      <c r="AK40" s="34"/>
      <c r="AL40" s="35"/>
      <c r="AM40" s="35"/>
      <c r="AN40" s="35"/>
      <c r="AO40" s="35"/>
      <c r="AP40" s="34"/>
      <c r="AQ40" s="35"/>
      <c r="AR40" s="35"/>
      <c r="AS40" s="35"/>
      <c r="AT40" s="35"/>
      <c r="AU40" s="34"/>
      <c r="AV40" s="35"/>
      <c r="AW40" s="35"/>
      <c r="AX40" s="35"/>
      <c r="AY40" s="35"/>
      <c r="AZ40" s="34"/>
      <c r="BA40" s="35"/>
      <c r="BB40" s="35"/>
      <c r="BC40" s="35"/>
      <c r="BD40" s="35"/>
      <c r="BE40" s="34"/>
      <c r="BF40" s="35"/>
      <c r="BG40" s="35"/>
      <c r="BH40" s="35"/>
      <c r="BI40" s="35"/>
      <c r="BJ40" s="34"/>
      <c r="BK40" s="35"/>
      <c r="BL40" s="35"/>
      <c r="BM40" s="35"/>
      <c r="BN40" s="35"/>
      <c r="BO40" s="34"/>
      <c r="BP40" s="35"/>
      <c r="BQ40" s="35"/>
      <c r="BR40" s="35"/>
      <c r="BS40" s="35"/>
    </row>
    <row r="41" spans="1:71" ht="9.75" customHeight="1">
      <c r="A41" s="101" t="s">
        <v>15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  <c r="L41" s="42">
        <f>+L43+L63</f>
        <v>123141.99570919995</v>
      </c>
      <c r="M41" s="43"/>
      <c r="N41" s="43"/>
      <c r="O41" s="43"/>
      <c r="P41" s="43"/>
      <c r="Q41" s="42">
        <f>+Q43+Q63</f>
        <v>137114.37881844107</v>
      </c>
      <c r="R41" s="43"/>
      <c r="S41" s="43"/>
      <c r="T41" s="43"/>
      <c r="U41" s="43"/>
      <c r="V41" s="42">
        <f>+V43+V63</f>
        <v>180118.7251502</v>
      </c>
      <c r="W41" s="43"/>
      <c r="X41" s="43"/>
      <c r="Y41" s="43"/>
      <c r="Z41" s="43"/>
      <c r="AA41" s="42">
        <f>+AA43+AA63</f>
        <v>96750</v>
      </c>
      <c r="AB41" s="43"/>
      <c r="AC41" s="43"/>
      <c r="AD41" s="43"/>
      <c r="AE41" s="43"/>
      <c r="AF41" s="42">
        <f>+AF43+AF63</f>
        <v>98967.1</v>
      </c>
      <c r="AG41" s="43"/>
      <c r="AH41" s="43"/>
      <c r="AI41" s="43"/>
      <c r="AJ41" s="43"/>
      <c r="AK41" s="42">
        <f>+AK43+AK63</f>
        <v>102903.723</v>
      </c>
      <c r="AL41" s="43"/>
      <c r="AM41" s="43"/>
      <c r="AN41" s="43"/>
      <c r="AO41" s="43"/>
      <c r="AP41" s="42">
        <f>+AP43+AP63</f>
        <v>4670</v>
      </c>
      <c r="AQ41" s="43"/>
      <c r="AR41" s="43"/>
      <c r="AS41" s="43"/>
      <c r="AT41" s="43"/>
      <c r="AU41" s="42">
        <f>+AU43+AU63</f>
        <v>28655</v>
      </c>
      <c r="AV41" s="43"/>
      <c r="AW41" s="43"/>
      <c r="AX41" s="43"/>
      <c r="AY41" s="43"/>
      <c r="AZ41" s="42">
        <f>+AZ43+AZ63</f>
        <v>29063</v>
      </c>
      <c r="BA41" s="43"/>
      <c r="BB41" s="43"/>
      <c r="BC41" s="43"/>
      <c r="BD41" s="43"/>
      <c r="BE41" s="42">
        <f>+BE43+BE63</f>
        <v>101420</v>
      </c>
      <c r="BF41" s="43"/>
      <c r="BG41" s="43"/>
      <c r="BH41" s="43"/>
      <c r="BI41" s="43"/>
      <c r="BJ41" s="42">
        <f>+BJ43+BJ63</f>
        <v>127622.1</v>
      </c>
      <c r="BK41" s="43"/>
      <c r="BL41" s="43"/>
      <c r="BM41" s="43"/>
      <c r="BN41" s="43"/>
      <c r="BO41" s="42">
        <f>+BO43+BO63</f>
        <v>131966.723</v>
      </c>
      <c r="BP41" s="43"/>
      <c r="BQ41" s="43"/>
      <c r="BR41" s="43"/>
      <c r="BS41" s="43"/>
    </row>
    <row r="42" spans="1:71" ht="9.75" customHeigh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3"/>
      <c r="L42" s="42"/>
      <c r="M42" s="43"/>
      <c r="N42" s="43"/>
      <c r="O42" s="43"/>
      <c r="P42" s="43"/>
      <c r="Q42" s="42"/>
      <c r="R42" s="43"/>
      <c r="S42" s="43"/>
      <c r="T42" s="43"/>
      <c r="U42" s="43"/>
      <c r="V42" s="42"/>
      <c r="W42" s="43"/>
      <c r="X42" s="43"/>
      <c r="Y42" s="43"/>
      <c r="Z42" s="43"/>
      <c r="AA42" s="42"/>
      <c r="AB42" s="43"/>
      <c r="AC42" s="43"/>
      <c r="AD42" s="43"/>
      <c r="AE42" s="43"/>
      <c r="AF42" s="42"/>
      <c r="AG42" s="43"/>
      <c r="AH42" s="43"/>
      <c r="AI42" s="43"/>
      <c r="AJ42" s="43"/>
      <c r="AK42" s="42"/>
      <c r="AL42" s="43"/>
      <c r="AM42" s="43"/>
      <c r="AN42" s="43"/>
      <c r="AO42" s="43"/>
      <c r="AP42" s="42"/>
      <c r="AQ42" s="43"/>
      <c r="AR42" s="43"/>
      <c r="AS42" s="43"/>
      <c r="AT42" s="43"/>
      <c r="AU42" s="42"/>
      <c r="AV42" s="43"/>
      <c r="AW42" s="43"/>
      <c r="AX42" s="43"/>
      <c r="AY42" s="43"/>
      <c r="AZ42" s="42"/>
      <c r="BA42" s="43"/>
      <c r="BB42" s="43"/>
      <c r="BC42" s="43"/>
      <c r="BD42" s="43"/>
      <c r="BE42" s="42"/>
      <c r="BF42" s="43"/>
      <c r="BG42" s="43"/>
      <c r="BH42" s="43"/>
      <c r="BI42" s="43"/>
      <c r="BJ42" s="42"/>
      <c r="BK42" s="43"/>
      <c r="BL42" s="43"/>
      <c r="BM42" s="43"/>
      <c r="BN42" s="43"/>
      <c r="BO42" s="42"/>
      <c r="BP42" s="43"/>
      <c r="BQ42" s="43"/>
      <c r="BR42" s="43"/>
      <c r="BS42" s="43"/>
    </row>
    <row r="43" spans="1:71" s="6" customFormat="1" ht="7.5" customHeight="1">
      <c r="A43" s="110" t="s">
        <v>20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2"/>
      <c r="L43" s="44">
        <f>+L45+L51+L59</f>
        <v>115673.91838319995</v>
      </c>
      <c r="M43" s="45"/>
      <c r="N43" s="45"/>
      <c r="O43" s="45"/>
      <c r="P43" s="45"/>
      <c r="Q43" s="44">
        <f>+Q45+Q51+Q59</f>
        <v>124031.79161644106</v>
      </c>
      <c r="R43" s="45"/>
      <c r="S43" s="45"/>
      <c r="T43" s="45"/>
      <c r="U43" s="45"/>
      <c r="V43" s="44">
        <f>+V45+V51+V59</f>
        <v>158850.7251502</v>
      </c>
      <c r="W43" s="45"/>
      <c r="X43" s="45"/>
      <c r="Y43" s="45"/>
      <c r="Z43" s="45"/>
      <c r="AA43" s="44">
        <f>+AA45+AA51+AA59</f>
        <v>96010</v>
      </c>
      <c r="AB43" s="45"/>
      <c r="AC43" s="45"/>
      <c r="AD43" s="45"/>
      <c r="AE43" s="45"/>
      <c r="AF43" s="44">
        <f>+AF45+AF51+AF59</f>
        <v>98205.1</v>
      </c>
      <c r="AG43" s="45"/>
      <c r="AH43" s="45"/>
      <c r="AI43" s="45"/>
      <c r="AJ43" s="45"/>
      <c r="AK43" s="44">
        <f>+AK45+AK51+AK59</f>
        <v>102118.723</v>
      </c>
      <c r="AL43" s="45"/>
      <c r="AM43" s="45"/>
      <c r="AN43" s="45"/>
      <c r="AO43" s="45"/>
      <c r="AP43" s="44">
        <f>+AP45+AP51+AP59</f>
        <v>6</v>
      </c>
      <c r="AQ43" s="45"/>
      <c r="AR43" s="45"/>
      <c r="AS43" s="45"/>
      <c r="AT43" s="45"/>
      <c r="AU43" s="44">
        <f>+AU45+AU51+AU59</f>
        <v>952</v>
      </c>
      <c r="AV43" s="45"/>
      <c r="AW43" s="45"/>
      <c r="AX43" s="45"/>
      <c r="AY43" s="45"/>
      <c r="AZ43" s="44">
        <f>+AZ45+AZ51+AZ59</f>
        <v>1372</v>
      </c>
      <c r="BA43" s="45"/>
      <c r="BB43" s="45"/>
      <c r="BC43" s="45"/>
      <c r="BD43" s="45"/>
      <c r="BE43" s="44">
        <f>+BE45+BE51+BE59</f>
        <v>96016</v>
      </c>
      <c r="BF43" s="45"/>
      <c r="BG43" s="45"/>
      <c r="BH43" s="45"/>
      <c r="BI43" s="45"/>
      <c r="BJ43" s="44">
        <f>+BJ45+BJ51+BJ59</f>
        <v>99157.1</v>
      </c>
      <c r="BK43" s="45"/>
      <c r="BL43" s="45"/>
      <c r="BM43" s="45"/>
      <c r="BN43" s="45"/>
      <c r="BO43" s="44">
        <f>+BO45+BO51+BO59</f>
        <v>103490.723</v>
      </c>
      <c r="BP43" s="45"/>
      <c r="BQ43" s="45"/>
      <c r="BR43" s="45"/>
      <c r="BS43" s="45"/>
    </row>
    <row r="44" spans="1:71" s="6" customFormat="1" ht="7.5" customHeigh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2"/>
      <c r="L44" s="44"/>
      <c r="M44" s="45"/>
      <c r="N44" s="45"/>
      <c r="O44" s="45"/>
      <c r="P44" s="45"/>
      <c r="Q44" s="44"/>
      <c r="R44" s="45"/>
      <c r="S44" s="45"/>
      <c r="T44" s="45"/>
      <c r="U44" s="45"/>
      <c r="V44" s="44"/>
      <c r="W44" s="45"/>
      <c r="X44" s="45"/>
      <c r="Y44" s="45"/>
      <c r="Z44" s="45"/>
      <c r="AA44" s="44"/>
      <c r="AB44" s="45"/>
      <c r="AC44" s="45"/>
      <c r="AD44" s="45"/>
      <c r="AE44" s="45"/>
      <c r="AF44" s="44"/>
      <c r="AG44" s="45"/>
      <c r="AH44" s="45"/>
      <c r="AI44" s="45"/>
      <c r="AJ44" s="45"/>
      <c r="AK44" s="44"/>
      <c r="AL44" s="45"/>
      <c r="AM44" s="45"/>
      <c r="AN44" s="45"/>
      <c r="AO44" s="45"/>
      <c r="AP44" s="44"/>
      <c r="AQ44" s="45"/>
      <c r="AR44" s="45"/>
      <c r="AS44" s="45"/>
      <c r="AT44" s="45"/>
      <c r="AU44" s="44"/>
      <c r="AV44" s="45"/>
      <c r="AW44" s="45"/>
      <c r="AX44" s="45"/>
      <c r="AY44" s="45"/>
      <c r="AZ44" s="44"/>
      <c r="BA44" s="45"/>
      <c r="BB44" s="45"/>
      <c r="BC44" s="45"/>
      <c r="BD44" s="45"/>
      <c r="BE44" s="44"/>
      <c r="BF44" s="45"/>
      <c r="BG44" s="45"/>
      <c r="BH44" s="45"/>
      <c r="BI44" s="45"/>
      <c r="BJ44" s="44"/>
      <c r="BK44" s="45"/>
      <c r="BL44" s="45"/>
      <c r="BM44" s="45"/>
      <c r="BN44" s="45"/>
      <c r="BO44" s="44"/>
      <c r="BP44" s="45"/>
      <c r="BQ44" s="45"/>
      <c r="BR44" s="45"/>
      <c r="BS44" s="45"/>
    </row>
    <row r="45" spans="1:71" s="3" customFormat="1" ht="9.75" customHeight="1">
      <c r="A45" s="124" t="s">
        <v>21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6"/>
      <c r="L45" s="54">
        <f>L47+L49</f>
        <v>36689</v>
      </c>
      <c r="M45" s="55"/>
      <c r="N45" s="55"/>
      <c r="O45" s="55"/>
      <c r="P45" s="55"/>
      <c r="Q45" s="54">
        <f>Q47+Q49</f>
        <v>38033</v>
      </c>
      <c r="R45" s="55"/>
      <c r="S45" s="55"/>
      <c r="T45" s="55"/>
      <c r="U45" s="55"/>
      <c r="V45" s="54">
        <f>V47+V49</f>
        <v>39984</v>
      </c>
      <c r="W45" s="55"/>
      <c r="X45" s="55"/>
      <c r="Y45" s="55"/>
      <c r="Z45" s="55"/>
      <c r="AA45" s="54">
        <f>AA47+AA49</f>
        <v>26064</v>
      </c>
      <c r="AB45" s="55"/>
      <c r="AC45" s="55"/>
      <c r="AD45" s="55"/>
      <c r="AE45" s="55"/>
      <c r="AF45" s="54">
        <f>AF47+AF49</f>
        <v>28035</v>
      </c>
      <c r="AG45" s="55"/>
      <c r="AH45" s="55"/>
      <c r="AI45" s="55"/>
      <c r="AJ45" s="55"/>
      <c r="AK45" s="54">
        <f>AK47+AK49</f>
        <v>29661</v>
      </c>
      <c r="AL45" s="55"/>
      <c r="AM45" s="55"/>
      <c r="AN45" s="55"/>
      <c r="AO45" s="55"/>
      <c r="AP45" s="54">
        <f>AP47+AP49</f>
        <v>0</v>
      </c>
      <c r="AQ45" s="55"/>
      <c r="AR45" s="55"/>
      <c r="AS45" s="55"/>
      <c r="AT45" s="55"/>
      <c r="AU45" s="54">
        <f>AU47+AU49</f>
        <v>0</v>
      </c>
      <c r="AV45" s="55"/>
      <c r="AW45" s="55"/>
      <c r="AX45" s="55"/>
      <c r="AY45" s="55"/>
      <c r="AZ45" s="54">
        <f>AZ47+AZ49</f>
        <v>0</v>
      </c>
      <c r="BA45" s="55"/>
      <c r="BB45" s="55"/>
      <c r="BC45" s="55"/>
      <c r="BD45" s="55"/>
      <c r="BE45" s="54">
        <f>BE47+BE49</f>
        <v>26064</v>
      </c>
      <c r="BF45" s="55"/>
      <c r="BG45" s="55"/>
      <c r="BH45" s="55"/>
      <c r="BI45" s="55"/>
      <c r="BJ45" s="54">
        <f>BJ47+BJ49</f>
        <v>28035</v>
      </c>
      <c r="BK45" s="55"/>
      <c r="BL45" s="55"/>
      <c r="BM45" s="55"/>
      <c r="BN45" s="55"/>
      <c r="BO45" s="54">
        <f>BO47+BO49</f>
        <v>29661</v>
      </c>
      <c r="BP45" s="55"/>
      <c r="BQ45" s="55"/>
      <c r="BR45" s="55"/>
      <c r="BS45" s="55"/>
    </row>
    <row r="46" spans="1:71" s="3" customFormat="1" ht="9.75" customHeight="1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6"/>
      <c r="L46" s="54"/>
      <c r="M46" s="55"/>
      <c r="N46" s="55"/>
      <c r="O46" s="55"/>
      <c r="P46" s="55"/>
      <c r="Q46" s="54"/>
      <c r="R46" s="55"/>
      <c r="S46" s="55"/>
      <c r="T46" s="55"/>
      <c r="U46" s="55"/>
      <c r="V46" s="54"/>
      <c r="W46" s="55"/>
      <c r="X46" s="55"/>
      <c r="Y46" s="55"/>
      <c r="Z46" s="55"/>
      <c r="AA46" s="54"/>
      <c r="AB46" s="55"/>
      <c r="AC46" s="55"/>
      <c r="AD46" s="55"/>
      <c r="AE46" s="55"/>
      <c r="AF46" s="54"/>
      <c r="AG46" s="55"/>
      <c r="AH46" s="55"/>
      <c r="AI46" s="55"/>
      <c r="AJ46" s="55"/>
      <c r="AK46" s="54"/>
      <c r="AL46" s="55"/>
      <c r="AM46" s="55"/>
      <c r="AN46" s="55"/>
      <c r="AO46" s="55"/>
      <c r="AP46" s="54"/>
      <c r="AQ46" s="55"/>
      <c r="AR46" s="55"/>
      <c r="AS46" s="55"/>
      <c r="AT46" s="55"/>
      <c r="AU46" s="54"/>
      <c r="AV46" s="55"/>
      <c r="AW46" s="55"/>
      <c r="AX46" s="55"/>
      <c r="AY46" s="55"/>
      <c r="AZ46" s="54"/>
      <c r="BA46" s="55"/>
      <c r="BB46" s="55"/>
      <c r="BC46" s="55"/>
      <c r="BD46" s="55"/>
      <c r="BE46" s="54"/>
      <c r="BF46" s="55"/>
      <c r="BG46" s="55"/>
      <c r="BH46" s="55"/>
      <c r="BI46" s="55"/>
      <c r="BJ46" s="54"/>
      <c r="BK46" s="55"/>
      <c r="BL46" s="55"/>
      <c r="BM46" s="55"/>
      <c r="BN46" s="55"/>
      <c r="BO46" s="54"/>
      <c r="BP46" s="55"/>
      <c r="BQ46" s="55"/>
      <c r="BR46" s="55"/>
      <c r="BS46" s="55"/>
    </row>
    <row r="47" spans="1:71" s="3" customFormat="1" ht="9.75" customHeight="1">
      <c r="A47" s="127" t="s">
        <v>22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9"/>
      <c r="L47" s="54">
        <v>36689</v>
      </c>
      <c r="M47" s="55"/>
      <c r="N47" s="55"/>
      <c r="O47" s="55"/>
      <c r="P47" s="55"/>
      <c r="Q47" s="54">
        <v>38033</v>
      </c>
      <c r="R47" s="55"/>
      <c r="S47" s="55"/>
      <c r="T47" s="55"/>
      <c r="U47" s="55"/>
      <c r="V47" s="54">
        <v>39984</v>
      </c>
      <c r="W47" s="55"/>
      <c r="X47" s="55"/>
      <c r="Y47" s="55"/>
      <c r="Z47" s="55"/>
      <c r="AA47" s="54">
        <v>26064</v>
      </c>
      <c r="AB47" s="55"/>
      <c r="AC47" s="55"/>
      <c r="AD47" s="55"/>
      <c r="AE47" s="55"/>
      <c r="AF47" s="54">
        <v>28035</v>
      </c>
      <c r="AG47" s="55"/>
      <c r="AH47" s="55"/>
      <c r="AI47" s="55"/>
      <c r="AJ47" s="55"/>
      <c r="AK47" s="54">
        <v>29661</v>
      </c>
      <c r="AL47" s="55"/>
      <c r="AM47" s="55"/>
      <c r="AN47" s="55"/>
      <c r="AO47" s="55"/>
      <c r="AP47" s="54">
        <v>0</v>
      </c>
      <c r="AQ47" s="55"/>
      <c r="AR47" s="55"/>
      <c r="AS47" s="55"/>
      <c r="AT47" s="55"/>
      <c r="AU47" s="54">
        <v>0</v>
      </c>
      <c r="AV47" s="55"/>
      <c r="AW47" s="55"/>
      <c r="AX47" s="55"/>
      <c r="AY47" s="55"/>
      <c r="AZ47" s="54">
        <v>0</v>
      </c>
      <c r="BA47" s="55"/>
      <c r="BB47" s="55"/>
      <c r="BC47" s="55"/>
      <c r="BD47" s="55"/>
      <c r="BE47" s="54">
        <f>AA47+AP47</f>
        <v>26064</v>
      </c>
      <c r="BF47" s="55"/>
      <c r="BG47" s="55"/>
      <c r="BH47" s="55"/>
      <c r="BI47" s="55"/>
      <c r="BJ47" s="54">
        <f>AF47+AU47</f>
        <v>28035</v>
      </c>
      <c r="BK47" s="55"/>
      <c r="BL47" s="55"/>
      <c r="BM47" s="55"/>
      <c r="BN47" s="55"/>
      <c r="BO47" s="54">
        <f>AK47+AZ47</f>
        <v>29661</v>
      </c>
      <c r="BP47" s="55"/>
      <c r="BQ47" s="55"/>
      <c r="BR47" s="55"/>
      <c r="BS47" s="55"/>
    </row>
    <row r="48" spans="1:71" s="3" customFormat="1" ht="9.75" customHeight="1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9"/>
      <c r="L48" s="54"/>
      <c r="M48" s="55"/>
      <c r="N48" s="55"/>
      <c r="O48" s="55"/>
      <c r="P48" s="55"/>
      <c r="Q48" s="54"/>
      <c r="R48" s="55"/>
      <c r="S48" s="55"/>
      <c r="T48" s="55"/>
      <c r="U48" s="55"/>
      <c r="V48" s="54"/>
      <c r="W48" s="55"/>
      <c r="X48" s="55"/>
      <c r="Y48" s="55"/>
      <c r="Z48" s="55"/>
      <c r="AA48" s="54"/>
      <c r="AB48" s="55"/>
      <c r="AC48" s="55"/>
      <c r="AD48" s="55"/>
      <c r="AE48" s="55"/>
      <c r="AF48" s="54"/>
      <c r="AG48" s="55"/>
      <c r="AH48" s="55"/>
      <c r="AI48" s="55"/>
      <c r="AJ48" s="55"/>
      <c r="AK48" s="54"/>
      <c r="AL48" s="55"/>
      <c r="AM48" s="55"/>
      <c r="AN48" s="55"/>
      <c r="AO48" s="55"/>
      <c r="AP48" s="54"/>
      <c r="AQ48" s="55"/>
      <c r="AR48" s="55"/>
      <c r="AS48" s="55"/>
      <c r="AT48" s="55"/>
      <c r="AU48" s="54"/>
      <c r="AV48" s="55"/>
      <c r="AW48" s="55"/>
      <c r="AX48" s="55"/>
      <c r="AY48" s="55"/>
      <c r="AZ48" s="54"/>
      <c r="BA48" s="55"/>
      <c r="BB48" s="55"/>
      <c r="BC48" s="55"/>
      <c r="BD48" s="55"/>
      <c r="BE48" s="54"/>
      <c r="BF48" s="55"/>
      <c r="BG48" s="55"/>
      <c r="BH48" s="55"/>
      <c r="BI48" s="55"/>
      <c r="BJ48" s="54"/>
      <c r="BK48" s="55"/>
      <c r="BL48" s="55"/>
      <c r="BM48" s="55"/>
      <c r="BN48" s="55"/>
      <c r="BO48" s="54"/>
      <c r="BP48" s="55"/>
      <c r="BQ48" s="55"/>
      <c r="BR48" s="55"/>
      <c r="BS48" s="55"/>
    </row>
    <row r="49" spans="1:71" s="3" customFormat="1" ht="9.75" customHeight="1">
      <c r="A49" s="127" t="s">
        <v>35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9"/>
      <c r="L49" s="54">
        <v>0</v>
      </c>
      <c r="M49" s="55"/>
      <c r="N49" s="55"/>
      <c r="O49" s="55"/>
      <c r="P49" s="55"/>
      <c r="Q49" s="54">
        <v>0</v>
      </c>
      <c r="R49" s="55"/>
      <c r="S49" s="55"/>
      <c r="T49" s="55"/>
      <c r="U49" s="55"/>
      <c r="V49" s="54">
        <v>0</v>
      </c>
      <c r="W49" s="55"/>
      <c r="X49" s="55"/>
      <c r="Y49" s="55"/>
      <c r="Z49" s="55"/>
      <c r="AA49" s="54">
        <v>0</v>
      </c>
      <c r="AB49" s="55"/>
      <c r="AC49" s="55"/>
      <c r="AD49" s="55"/>
      <c r="AE49" s="55"/>
      <c r="AF49" s="54">
        <v>0</v>
      </c>
      <c r="AG49" s="55"/>
      <c r="AH49" s="55"/>
      <c r="AI49" s="55"/>
      <c r="AJ49" s="55"/>
      <c r="AK49" s="54">
        <v>0</v>
      </c>
      <c r="AL49" s="55"/>
      <c r="AM49" s="55"/>
      <c r="AN49" s="55"/>
      <c r="AO49" s="55"/>
      <c r="AP49" s="54">
        <v>0</v>
      </c>
      <c r="AQ49" s="55"/>
      <c r="AR49" s="55"/>
      <c r="AS49" s="55"/>
      <c r="AT49" s="55"/>
      <c r="AU49" s="54">
        <v>0</v>
      </c>
      <c r="AV49" s="55"/>
      <c r="AW49" s="55"/>
      <c r="AX49" s="55"/>
      <c r="AY49" s="55"/>
      <c r="AZ49" s="54">
        <v>0</v>
      </c>
      <c r="BA49" s="55"/>
      <c r="BB49" s="55"/>
      <c r="BC49" s="55"/>
      <c r="BD49" s="55"/>
      <c r="BE49" s="54">
        <f>AA49+AP49</f>
        <v>0</v>
      </c>
      <c r="BF49" s="55"/>
      <c r="BG49" s="55"/>
      <c r="BH49" s="55"/>
      <c r="BI49" s="55"/>
      <c r="BJ49" s="54">
        <f>AF49+AU49</f>
        <v>0</v>
      </c>
      <c r="BK49" s="55"/>
      <c r="BL49" s="55"/>
      <c r="BM49" s="55"/>
      <c r="BN49" s="55"/>
      <c r="BO49" s="54">
        <f>AK49+AZ49</f>
        <v>0</v>
      </c>
      <c r="BP49" s="55"/>
      <c r="BQ49" s="55"/>
      <c r="BR49" s="55"/>
      <c r="BS49" s="55"/>
    </row>
    <row r="50" spans="1:71" s="3" customFormat="1" ht="9.75" customHeight="1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9"/>
      <c r="L50" s="54"/>
      <c r="M50" s="55"/>
      <c r="N50" s="55"/>
      <c r="O50" s="55"/>
      <c r="P50" s="55"/>
      <c r="Q50" s="54"/>
      <c r="R50" s="55"/>
      <c r="S50" s="55"/>
      <c r="T50" s="55"/>
      <c r="U50" s="55"/>
      <c r="V50" s="54"/>
      <c r="W50" s="55"/>
      <c r="X50" s="55"/>
      <c r="Y50" s="55"/>
      <c r="Z50" s="55"/>
      <c r="AA50" s="54"/>
      <c r="AB50" s="55"/>
      <c r="AC50" s="55"/>
      <c r="AD50" s="55"/>
      <c r="AE50" s="55"/>
      <c r="AF50" s="54"/>
      <c r="AG50" s="55"/>
      <c r="AH50" s="55"/>
      <c r="AI50" s="55"/>
      <c r="AJ50" s="55"/>
      <c r="AK50" s="54"/>
      <c r="AL50" s="55"/>
      <c r="AM50" s="55"/>
      <c r="AN50" s="55"/>
      <c r="AO50" s="55"/>
      <c r="AP50" s="54"/>
      <c r="AQ50" s="55"/>
      <c r="AR50" s="55"/>
      <c r="AS50" s="55"/>
      <c r="AT50" s="55"/>
      <c r="AU50" s="54"/>
      <c r="AV50" s="55"/>
      <c r="AW50" s="55"/>
      <c r="AX50" s="55"/>
      <c r="AY50" s="55"/>
      <c r="AZ50" s="54"/>
      <c r="BA50" s="55"/>
      <c r="BB50" s="55"/>
      <c r="BC50" s="55"/>
      <c r="BD50" s="55"/>
      <c r="BE50" s="54"/>
      <c r="BF50" s="55"/>
      <c r="BG50" s="55"/>
      <c r="BH50" s="55"/>
      <c r="BI50" s="55"/>
      <c r="BJ50" s="54"/>
      <c r="BK50" s="55"/>
      <c r="BL50" s="55"/>
      <c r="BM50" s="55"/>
      <c r="BN50" s="55"/>
      <c r="BO50" s="54"/>
      <c r="BP50" s="55"/>
      <c r="BQ50" s="55"/>
      <c r="BR50" s="55"/>
      <c r="BS50" s="55"/>
    </row>
    <row r="51" spans="1:71" s="3" customFormat="1" ht="9.75" customHeight="1">
      <c r="A51" s="124" t="s">
        <v>23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6"/>
      <c r="L51" s="54">
        <f>+L53+L55+L57</f>
        <v>59929.20077982196</v>
      </c>
      <c r="M51" s="55"/>
      <c r="N51" s="55"/>
      <c r="O51" s="55"/>
      <c r="P51" s="55"/>
      <c r="Q51" s="54">
        <f>+Q53+Q55+Q57</f>
        <v>66902.78073106306</v>
      </c>
      <c r="R51" s="55"/>
      <c r="S51" s="55"/>
      <c r="T51" s="55"/>
      <c r="U51" s="55"/>
      <c r="V51" s="54">
        <f>+V53+V55+V57</f>
        <v>118433.7251502</v>
      </c>
      <c r="W51" s="55"/>
      <c r="X51" s="55"/>
      <c r="Y51" s="55"/>
      <c r="Z51" s="55"/>
      <c r="AA51" s="54">
        <f>+AA53+AA55+AA57</f>
        <v>69515</v>
      </c>
      <c r="AB51" s="55"/>
      <c r="AC51" s="55"/>
      <c r="AD51" s="55"/>
      <c r="AE51" s="55"/>
      <c r="AF51" s="54">
        <f>+AF53+AF55+AF57</f>
        <v>69726.1</v>
      </c>
      <c r="AG51" s="55"/>
      <c r="AH51" s="55"/>
      <c r="AI51" s="55"/>
      <c r="AJ51" s="55"/>
      <c r="AK51" s="54">
        <f>+AK53+AK55+AK57</f>
        <v>71999.723</v>
      </c>
      <c r="AL51" s="55"/>
      <c r="AM51" s="55"/>
      <c r="AN51" s="55"/>
      <c r="AO51" s="55"/>
      <c r="AP51" s="54">
        <f>+AP53+AP55+AP57</f>
        <v>6</v>
      </c>
      <c r="AQ51" s="55"/>
      <c r="AR51" s="55"/>
      <c r="AS51" s="55"/>
      <c r="AT51" s="55"/>
      <c r="AU51" s="54">
        <f>+AU53+AU55+AU57</f>
        <v>952</v>
      </c>
      <c r="AV51" s="55"/>
      <c r="AW51" s="55"/>
      <c r="AX51" s="55"/>
      <c r="AY51" s="55"/>
      <c r="AZ51" s="54">
        <f>+AZ53+AZ55+AZ57</f>
        <v>1372</v>
      </c>
      <c r="BA51" s="55"/>
      <c r="BB51" s="55"/>
      <c r="BC51" s="55"/>
      <c r="BD51" s="55"/>
      <c r="BE51" s="54">
        <f>+BE53+BE55+BE57</f>
        <v>69521</v>
      </c>
      <c r="BF51" s="55"/>
      <c r="BG51" s="55"/>
      <c r="BH51" s="55"/>
      <c r="BI51" s="55"/>
      <c r="BJ51" s="54">
        <f>+BJ53+BJ55+BJ57</f>
        <v>70678.1</v>
      </c>
      <c r="BK51" s="55"/>
      <c r="BL51" s="55"/>
      <c r="BM51" s="55"/>
      <c r="BN51" s="55"/>
      <c r="BO51" s="54">
        <f>+BO53+BO55+BO57</f>
        <v>73371.723</v>
      </c>
      <c r="BP51" s="55"/>
      <c r="BQ51" s="55"/>
      <c r="BR51" s="55"/>
      <c r="BS51" s="55"/>
    </row>
    <row r="52" spans="1:71" s="3" customFormat="1" ht="9.75" customHeight="1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6"/>
      <c r="L52" s="54"/>
      <c r="M52" s="55"/>
      <c r="N52" s="55"/>
      <c r="O52" s="55"/>
      <c r="P52" s="55"/>
      <c r="Q52" s="54"/>
      <c r="R52" s="55"/>
      <c r="S52" s="55"/>
      <c r="T52" s="55"/>
      <c r="U52" s="55"/>
      <c r="V52" s="54"/>
      <c r="W52" s="55"/>
      <c r="X52" s="55"/>
      <c r="Y52" s="55"/>
      <c r="Z52" s="55"/>
      <c r="AA52" s="54"/>
      <c r="AB52" s="55"/>
      <c r="AC52" s="55"/>
      <c r="AD52" s="55"/>
      <c r="AE52" s="55"/>
      <c r="AF52" s="54"/>
      <c r="AG52" s="55"/>
      <c r="AH52" s="55"/>
      <c r="AI52" s="55"/>
      <c r="AJ52" s="55"/>
      <c r="AK52" s="54"/>
      <c r="AL52" s="55"/>
      <c r="AM52" s="55"/>
      <c r="AN52" s="55"/>
      <c r="AO52" s="55"/>
      <c r="AP52" s="54"/>
      <c r="AQ52" s="55"/>
      <c r="AR52" s="55"/>
      <c r="AS52" s="55"/>
      <c r="AT52" s="55"/>
      <c r="AU52" s="54"/>
      <c r="AV52" s="55"/>
      <c r="AW52" s="55"/>
      <c r="AX52" s="55"/>
      <c r="AY52" s="55"/>
      <c r="AZ52" s="54"/>
      <c r="BA52" s="55"/>
      <c r="BB52" s="55"/>
      <c r="BC52" s="55"/>
      <c r="BD52" s="55"/>
      <c r="BE52" s="54"/>
      <c r="BF52" s="55"/>
      <c r="BG52" s="55"/>
      <c r="BH52" s="55"/>
      <c r="BI52" s="55"/>
      <c r="BJ52" s="54"/>
      <c r="BK52" s="55"/>
      <c r="BL52" s="55"/>
      <c r="BM52" s="55"/>
      <c r="BN52" s="55"/>
      <c r="BO52" s="54"/>
      <c r="BP52" s="55"/>
      <c r="BQ52" s="55"/>
      <c r="BR52" s="55"/>
      <c r="BS52" s="55"/>
    </row>
    <row r="53" spans="1:71" s="3" customFormat="1" ht="9.75" customHeight="1">
      <c r="A53" s="127" t="s">
        <v>24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9"/>
      <c r="L53" s="54">
        <v>4530.2965752</v>
      </c>
      <c r="M53" s="55"/>
      <c r="N53" s="55"/>
      <c r="O53" s="55"/>
      <c r="P53" s="55"/>
      <c r="Q53" s="54">
        <v>4825.2595532</v>
      </c>
      <c r="R53" s="55"/>
      <c r="S53" s="55"/>
      <c r="T53" s="55"/>
      <c r="U53" s="55"/>
      <c r="V53" s="54">
        <v>4882.7251502</v>
      </c>
      <c r="W53" s="55"/>
      <c r="X53" s="55"/>
      <c r="Y53" s="55"/>
      <c r="Z53" s="55"/>
      <c r="AA53" s="54">
        <f>8000+1470</f>
        <v>9470</v>
      </c>
      <c r="AB53" s="55"/>
      <c r="AC53" s="55"/>
      <c r="AD53" s="55"/>
      <c r="AE53" s="55"/>
      <c r="AF53" s="54">
        <f>+AA53*1.03</f>
        <v>9754.1</v>
      </c>
      <c r="AG53" s="55"/>
      <c r="AH53" s="55"/>
      <c r="AI53" s="55"/>
      <c r="AJ53" s="55"/>
      <c r="AK53" s="54">
        <f>+AF53*1.03</f>
        <v>10046.723</v>
      </c>
      <c r="AL53" s="55"/>
      <c r="AM53" s="55"/>
      <c r="AN53" s="55"/>
      <c r="AO53" s="55"/>
      <c r="AP53" s="54">
        <v>0</v>
      </c>
      <c r="AQ53" s="55"/>
      <c r="AR53" s="55"/>
      <c r="AS53" s="55"/>
      <c r="AT53" s="55"/>
      <c r="AU53" s="54">
        <v>0</v>
      </c>
      <c r="AV53" s="55"/>
      <c r="AW53" s="55"/>
      <c r="AX53" s="55"/>
      <c r="AY53" s="55"/>
      <c r="AZ53" s="54">
        <v>0</v>
      </c>
      <c r="BA53" s="55"/>
      <c r="BB53" s="55"/>
      <c r="BC53" s="55"/>
      <c r="BD53" s="55"/>
      <c r="BE53" s="54">
        <f>AA53+AP53</f>
        <v>9470</v>
      </c>
      <c r="BF53" s="55"/>
      <c r="BG53" s="55"/>
      <c r="BH53" s="55"/>
      <c r="BI53" s="55"/>
      <c r="BJ53" s="54">
        <f>AF53+AU53</f>
        <v>9754.1</v>
      </c>
      <c r="BK53" s="55"/>
      <c r="BL53" s="55"/>
      <c r="BM53" s="55"/>
      <c r="BN53" s="55"/>
      <c r="BO53" s="54">
        <f>AK53+AZ53</f>
        <v>10046.723</v>
      </c>
      <c r="BP53" s="55"/>
      <c r="BQ53" s="55"/>
      <c r="BR53" s="55"/>
      <c r="BS53" s="55"/>
    </row>
    <row r="54" spans="1:71" s="3" customFormat="1" ht="9.75" customHeight="1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9"/>
      <c r="L54" s="54"/>
      <c r="M54" s="55"/>
      <c r="N54" s="55"/>
      <c r="O54" s="55"/>
      <c r="P54" s="55"/>
      <c r="Q54" s="54"/>
      <c r="R54" s="55"/>
      <c r="S54" s="55"/>
      <c r="T54" s="55"/>
      <c r="U54" s="55"/>
      <c r="V54" s="54"/>
      <c r="W54" s="55"/>
      <c r="X54" s="55"/>
      <c r="Y54" s="55"/>
      <c r="Z54" s="55"/>
      <c r="AA54" s="54"/>
      <c r="AB54" s="55"/>
      <c r="AC54" s="55"/>
      <c r="AD54" s="55"/>
      <c r="AE54" s="55"/>
      <c r="AF54" s="54"/>
      <c r="AG54" s="55"/>
      <c r="AH54" s="55"/>
      <c r="AI54" s="55"/>
      <c r="AJ54" s="55"/>
      <c r="AK54" s="54"/>
      <c r="AL54" s="55"/>
      <c r="AM54" s="55"/>
      <c r="AN54" s="55"/>
      <c r="AO54" s="55"/>
      <c r="AP54" s="54"/>
      <c r="AQ54" s="55"/>
      <c r="AR54" s="55"/>
      <c r="AS54" s="55"/>
      <c r="AT54" s="55"/>
      <c r="AU54" s="54"/>
      <c r="AV54" s="55"/>
      <c r="AW54" s="55"/>
      <c r="AX54" s="55"/>
      <c r="AY54" s="55"/>
      <c r="AZ54" s="54"/>
      <c r="BA54" s="55"/>
      <c r="BB54" s="55"/>
      <c r="BC54" s="55"/>
      <c r="BD54" s="55"/>
      <c r="BE54" s="54"/>
      <c r="BF54" s="55"/>
      <c r="BG54" s="55"/>
      <c r="BH54" s="55"/>
      <c r="BI54" s="55"/>
      <c r="BJ54" s="54"/>
      <c r="BK54" s="55"/>
      <c r="BL54" s="55"/>
      <c r="BM54" s="55"/>
      <c r="BN54" s="55"/>
      <c r="BO54" s="54"/>
      <c r="BP54" s="55"/>
      <c r="BQ54" s="55"/>
      <c r="BR54" s="55"/>
      <c r="BS54" s="55"/>
    </row>
    <row r="55" spans="1:71" s="3" customFormat="1" ht="9.75" customHeight="1">
      <c r="A55" s="127" t="s">
        <v>25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9"/>
      <c r="L55" s="54">
        <f>+L11</f>
        <v>55398.904204621955</v>
      </c>
      <c r="M55" s="55"/>
      <c r="N55" s="55"/>
      <c r="O55" s="55"/>
      <c r="P55" s="55"/>
      <c r="Q55" s="54">
        <f>+Q11</f>
        <v>62077.52117786306</v>
      </c>
      <c r="R55" s="55"/>
      <c r="S55" s="55"/>
      <c r="T55" s="55"/>
      <c r="U55" s="55"/>
      <c r="V55" s="54">
        <f>105506+8045</f>
        <v>113551</v>
      </c>
      <c r="W55" s="55"/>
      <c r="X55" s="55"/>
      <c r="Y55" s="55"/>
      <c r="Z55" s="55"/>
      <c r="AA55" s="54">
        <f>54459+4386</f>
        <v>58845</v>
      </c>
      <c r="AB55" s="55"/>
      <c r="AC55" s="55"/>
      <c r="AD55" s="55"/>
      <c r="AE55" s="55"/>
      <c r="AF55" s="54">
        <f>57253+1497</f>
        <v>58750</v>
      </c>
      <c r="AG55" s="55"/>
      <c r="AH55" s="55"/>
      <c r="AI55" s="55"/>
      <c r="AJ55" s="55"/>
      <c r="AK55" s="54">
        <f>59755+954</f>
        <v>60709</v>
      </c>
      <c r="AL55" s="55"/>
      <c r="AM55" s="55"/>
      <c r="AN55" s="55"/>
      <c r="AO55" s="55"/>
      <c r="AP55" s="54">
        <v>6</v>
      </c>
      <c r="AQ55" s="55"/>
      <c r="AR55" s="55"/>
      <c r="AS55" s="55"/>
      <c r="AT55" s="55"/>
      <c r="AU55" s="54">
        <v>952</v>
      </c>
      <c r="AV55" s="55"/>
      <c r="AW55" s="55"/>
      <c r="AX55" s="55"/>
      <c r="AY55" s="55"/>
      <c r="AZ55" s="54">
        <v>1372</v>
      </c>
      <c r="BA55" s="55"/>
      <c r="BB55" s="55"/>
      <c r="BC55" s="55"/>
      <c r="BD55" s="55"/>
      <c r="BE55" s="54">
        <f>AA55+AP55</f>
        <v>58851</v>
      </c>
      <c r="BF55" s="55"/>
      <c r="BG55" s="55"/>
      <c r="BH55" s="55"/>
      <c r="BI55" s="55"/>
      <c r="BJ55" s="54">
        <f>AF55+AU55</f>
        <v>59702</v>
      </c>
      <c r="BK55" s="55"/>
      <c r="BL55" s="55"/>
      <c r="BM55" s="55"/>
      <c r="BN55" s="55"/>
      <c r="BO55" s="54">
        <f>AK55+AZ55</f>
        <v>62081</v>
      </c>
      <c r="BP55" s="55"/>
      <c r="BQ55" s="55"/>
      <c r="BR55" s="55"/>
      <c r="BS55" s="55"/>
    </row>
    <row r="56" spans="1:71" s="3" customFormat="1" ht="9.75" customHeight="1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9"/>
      <c r="L56" s="54"/>
      <c r="M56" s="55"/>
      <c r="N56" s="55"/>
      <c r="O56" s="55"/>
      <c r="P56" s="55"/>
      <c r="Q56" s="54"/>
      <c r="R56" s="55"/>
      <c r="S56" s="55"/>
      <c r="T56" s="55"/>
      <c r="U56" s="55"/>
      <c r="V56" s="54"/>
      <c r="W56" s="55"/>
      <c r="X56" s="55"/>
      <c r="Y56" s="55"/>
      <c r="Z56" s="55"/>
      <c r="AA56" s="54"/>
      <c r="AB56" s="55"/>
      <c r="AC56" s="55"/>
      <c r="AD56" s="55"/>
      <c r="AE56" s="55"/>
      <c r="AF56" s="54"/>
      <c r="AG56" s="55"/>
      <c r="AH56" s="55"/>
      <c r="AI56" s="55"/>
      <c r="AJ56" s="55"/>
      <c r="AK56" s="54"/>
      <c r="AL56" s="55"/>
      <c r="AM56" s="55"/>
      <c r="AN56" s="55"/>
      <c r="AO56" s="55"/>
      <c r="AP56" s="54"/>
      <c r="AQ56" s="55"/>
      <c r="AR56" s="55"/>
      <c r="AS56" s="55"/>
      <c r="AT56" s="55"/>
      <c r="AU56" s="54"/>
      <c r="AV56" s="55"/>
      <c r="AW56" s="55"/>
      <c r="AX56" s="55"/>
      <c r="AY56" s="55"/>
      <c r="AZ56" s="54"/>
      <c r="BA56" s="55"/>
      <c r="BB56" s="55"/>
      <c r="BC56" s="55"/>
      <c r="BD56" s="55"/>
      <c r="BE56" s="54"/>
      <c r="BF56" s="55"/>
      <c r="BG56" s="55"/>
      <c r="BH56" s="55"/>
      <c r="BI56" s="55"/>
      <c r="BJ56" s="54"/>
      <c r="BK56" s="55"/>
      <c r="BL56" s="55"/>
      <c r="BM56" s="55"/>
      <c r="BN56" s="55"/>
      <c r="BO56" s="54"/>
      <c r="BP56" s="55"/>
      <c r="BQ56" s="55"/>
      <c r="BR56" s="55"/>
      <c r="BS56" s="55"/>
    </row>
    <row r="57" spans="1:71" s="3" customFormat="1" ht="9.75" customHeight="1">
      <c r="A57" s="127" t="s">
        <v>26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9"/>
      <c r="L57" s="54"/>
      <c r="M57" s="55"/>
      <c r="N57" s="55"/>
      <c r="O57" s="55"/>
      <c r="P57" s="55"/>
      <c r="Q57" s="54"/>
      <c r="R57" s="55"/>
      <c r="S57" s="55"/>
      <c r="T57" s="55"/>
      <c r="U57" s="55"/>
      <c r="V57" s="54"/>
      <c r="W57" s="55"/>
      <c r="X57" s="55"/>
      <c r="Y57" s="55"/>
      <c r="Z57" s="55"/>
      <c r="AA57" s="54">
        <v>1200</v>
      </c>
      <c r="AB57" s="55"/>
      <c r="AC57" s="55"/>
      <c r="AD57" s="55"/>
      <c r="AE57" s="55"/>
      <c r="AF57" s="54">
        <v>1222</v>
      </c>
      <c r="AG57" s="55"/>
      <c r="AH57" s="55"/>
      <c r="AI57" s="55"/>
      <c r="AJ57" s="55"/>
      <c r="AK57" s="54">
        <v>1244</v>
      </c>
      <c r="AL57" s="55"/>
      <c r="AM57" s="55"/>
      <c r="AN57" s="55"/>
      <c r="AO57" s="55"/>
      <c r="AP57" s="54">
        <v>0</v>
      </c>
      <c r="AQ57" s="55"/>
      <c r="AR57" s="55"/>
      <c r="AS57" s="55"/>
      <c r="AT57" s="55"/>
      <c r="AU57" s="54">
        <v>0</v>
      </c>
      <c r="AV57" s="55"/>
      <c r="AW57" s="55"/>
      <c r="AX57" s="55"/>
      <c r="AY57" s="55"/>
      <c r="AZ57" s="54">
        <v>0</v>
      </c>
      <c r="BA57" s="55"/>
      <c r="BB57" s="55"/>
      <c r="BC57" s="55"/>
      <c r="BD57" s="55"/>
      <c r="BE57" s="54">
        <f>AA57+AP57</f>
        <v>1200</v>
      </c>
      <c r="BF57" s="55"/>
      <c r="BG57" s="55"/>
      <c r="BH57" s="55"/>
      <c r="BI57" s="55"/>
      <c r="BJ57" s="54">
        <f>AF57+AU57</f>
        <v>1222</v>
      </c>
      <c r="BK57" s="55"/>
      <c r="BL57" s="55"/>
      <c r="BM57" s="55"/>
      <c r="BN57" s="55"/>
      <c r="BO57" s="54">
        <f>AK57+AZ57</f>
        <v>1244</v>
      </c>
      <c r="BP57" s="55"/>
      <c r="BQ57" s="55"/>
      <c r="BR57" s="55"/>
      <c r="BS57" s="55"/>
    </row>
    <row r="58" spans="1:71" s="3" customFormat="1" ht="9.75" customHeight="1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9"/>
      <c r="L58" s="54"/>
      <c r="M58" s="55"/>
      <c r="N58" s="55"/>
      <c r="O58" s="55"/>
      <c r="P58" s="55"/>
      <c r="Q58" s="54"/>
      <c r="R58" s="55"/>
      <c r="S58" s="55"/>
      <c r="T58" s="55"/>
      <c r="U58" s="55"/>
      <c r="V58" s="54"/>
      <c r="W58" s="55"/>
      <c r="X58" s="55"/>
      <c r="Y58" s="55"/>
      <c r="Z58" s="55"/>
      <c r="AA58" s="54"/>
      <c r="AB58" s="55"/>
      <c r="AC58" s="55"/>
      <c r="AD58" s="55"/>
      <c r="AE58" s="55"/>
      <c r="AF58" s="54"/>
      <c r="AG58" s="55"/>
      <c r="AH58" s="55"/>
      <c r="AI58" s="55"/>
      <c r="AJ58" s="55"/>
      <c r="AK58" s="54"/>
      <c r="AL58" s="55"/>
      <c r="AM58" s="55"/>
      <c r="AN58" s="55"/>
      <c r="AO58" s="55"/>
      <c r="AP58" s="54"/>
      <c r="AQ58" s="55"/>
      <c r="AR58" s="55"/>
      <c r="AS58" s="55"/>
      <c r="AT58" s="55"/>
      <c r="AU58" s="54"/>
      <c r="AV58" s="55"/>
      <c r="AW58" s="55"/>
      <c r="AX58" s="55"/>
      <c r="AY58" s="55"/>
      <c r="AZ58" s="54"/>
      <c r="BA58" s="55"/>
      <c r="BB58" s="55"/>
      <c r="BC58" s="55"/>
      <c r="BD58" s="55"/>
      <c r="BE58" s="54"/>
      <c r="BF58" s="55"/>
      <c r="BG58" s="55"/>
      <c r="BH58" s="55"/>
      <c r="BI58" s="55"/>
      <c r="BJ58" s="54"/>
      <c r="BK58" s="55"/>
      <c r="BL58" s="55"/>
      <c r="BM58" s="55"/>
      <c r="BN58" s="55"/>
      <c r="BO58" s="54"/>
      <c r="BP58" s="55"/>
      <c r="BQ58" s="55"/>
      <c r="BR58" s="55"/>
      <c r="BS58" s="55"/>
    </row>
    <row r="59" spans="1:71" s="3" customFormat="1" ht="9.75" customHeight="1">
      <c r="A59" s="124" t="s">
        <v>27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6"/>
      <c r="L59" s="54">
        <f>+L61</f>
        <v>19055.717603377998</v>
      </c>
      <c r="M59" s="55"/>
      <c r="N59" s="55"/>
      <c r="O59" s="55"/>
      <c r="P59" s="55"/>
      <c r="Q59" s="54">
        <f>+Q61</f>
        <v>19096.010885377997</v>
      </c>
      <c r="R59" s="55"/>
      <c r="S59" s="55"/>
      <c r="T59" s="55"/>
      <c r="U59" s="55"/>
      <c r="V59" s="54">
        <f>+V61</f>
        <v>433</v>
      </c>
      <c r="W59" s="55"/>
      <c r="X59" s="55"/>
      <c r="Y59" s="55"/>
      <c r="Z59" s="55"/>
      <c r="AA59" s="54">
        <f>+AA61</f>
        <v>431</v>
      </c>
      <c r="AB59" s="55"/>
      <c r="AC59" s="55"/>
      <c r="AD59" s="55"/>
      <c r="AE59" s="55"/>
      <c r="AF59" s="54">
        <f>+AF61</f>
        <v>444</v>
      </c>
      <c r="AG59" s="55"/>
      <c r="AH59" s="55"/>
      <c r="AI59" s="55"/>
      <c r="AJ59" s="55"/>
      <c r="AK59" s="54">
        <f>+AK61</f>
        <v>458</v>
      </c>
      <c r="AL59" s="55"/>
      <c r="AM59" s="55"/>
      <c r="AN59" s="55"/>
      <c r="AO59" s="55"/>
      <c r="AP59" s="54">
        <f>+AP61</f>
        <v>0</v>
      </c>
      <c r="AQ59" s="55"/>
      <c r="AR59" s="55"/>
      <c r="AS59" s="55"/>
      <c r="AT59" s="55"/>
      <c r="AU59" s="54">
        <f>+AU61</f>
        <v>0</v>
      </c>
      <c r="AV59" s="55"/>
      <c r="AW59" s="55"/>
      <c r="AX59" s="55"/>
      <c r="AY59" s="55"/>
      <c r="AZ59" s="54">
        <f>+AZ61</f>
        <v>0</v>
      </c>
      <c r="BA59" s="55"/>
      <c r="BB59" s="55"/>
      <c r="BC59" s="55"/>
      <c r="BD59" s="55"/>
      <c r="BE59" s="54">
        <f>AA59+AP59</f>
        <v>431</v>
      </c>
      <c r="BF59" s="55"/>
      <c r="BG59" s="55"/>
      <c r="BH59" s="55"/>
      <c r="BI59" s="55"/>
      <c r="BJ59" s="54">
        <f>AF59+AU59</f>
        <v>444</v>
      </c>
      <c r="BK59" s="55"/>
      <c r="BL59" s="55"/>
      <c r="BM59" s="55"/>
      <c r="BN59" s="55"/>
      <c r="BO59" s="54">
        <f>AK59+AZ59</f>
        <v>458</v>
      </c>
      <c r="BP59" s="55"/>
      <c r="BQ59" s="55"/>
      <c r="BR59" s="55"/>
      <c r="BS59" s="55"/>
    </row>
    <row r="60" spans="1:71" s="3" customFormat="1" ht="9.75" customHeight="1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6"/>
      <c r="L60" s="54"/>
      <c r="M60" s="55"/>
      <c r="N60" s="55"/>
      <c r="O60" s="55"/>
      <c r="P60" s="55"/>
      <c r="Q60" s="54"/>
      <c r="R60" s="55"/>
      <c r="S60" s="55"/>
      <c r="T60" s="55"/>
      <c r="U60" s="55"/>
      <c r="V60" s="54"/>
      <c r="W60" s="55"/>
      <c r="X60" s="55"/>
      <c r="Y60" s="55"/>
      <c r="Z60" s="55"/>
      <c r="AA60" s="54"/>
      <c r="AB60" s="55"/>
      <c r="AC60" s="55"/>
      <c r="AD60" s="55"/>
      <c r="AE60" s="55"/>
      <c r="AF60" s="54"/>
      <c r="AG60" s="55"/>
      <c r="AH60" s="55"/>
      <c r="AI60" s="55"/>
      <c r="AJ60" s="55"/>
      <c r="AK60" s="54"/>
      <c r="AL60" s="55"/>
      <c r="AM60" s="55"/>
      <c r="AN60" s="55"/>
      <c r="AO60" s="55"/>
      <c r="AP60" s="54"/>
      <c r="AQ60" s="55"/>
      <c r="AR60" s="55"/>
      <c r="AS60" s="55"/>
      <c r="AT60" s="55"/>
      <c r="AU60" s="54"/>
      <c r="AV60" s="55"/>
      <c r="AW60" s="55"/>
      <c r="AX60" s="55"/>
      <c r="AY60" s="55"/>
      <c r="AZ60" s="54"/>
      <c r="BA60" s="55"/>
      <c r="BB60" s="55"/>
      <c r="BC60" s="55"/>
      <c r="BD60" s="55"/>
      <c r="BE60" s="54"/>
      <c r="BF60" s="55"/>
      <c r="BG60" s="55"/>
      <c r="BH60" s="55"/>
      <c r="BI60" s="55"/>
      <c r="BJ60" s="54"/>
      <c r="BK60" s="55"/>
      <c r="BL60" s="55"/>
      <c r="BM60" s="55"/>
      <c r="BN60" s="55"/>
      <c r="BO60" s="54"/>
      <c r="BP60" s="55"/>
      <c r="BQ60" s="55"/>
      <c r="BR60" s="55"/>
      <c r="BS60" s="55"/>
    </row>
    <row r="61" spans="1:71" s="3" customFormat="1" ht="9.75" customHeight="1">
      <c r="A61" s="127" t="s">
        <v>28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9"/>
      <c r="L61" s="54">
        <v>19055.717603377998</v>
      </c>
      <c r="M61" s="55"/>
      <c r="N61" s="55"/>
      <c r="O61" s="55"/>
      <c r="P61" s="55"/>
      <c r="Q61" s="54">
        <v>19096.010885377997</v>
      </c>
      <c r="R61" s="55"/>
      <c r="S61" s="55"/>
      <c r="T61" s="55"/>
      <c r="U61" s="55"/>
      <c r="V61" s="54">
        <v>433</v>
      </c>
      <c r="W61" s="55"/>
      <c r="X61" s="55"/>
      <c r="Y61" s="55"/>
      <c r="Z61" s="55"/>
      <c r="AA61" s="54">
        <v>431</v>
      </c>
      <c r="AB61" s="55"/>
      <c r="AC61" s="55"/>
      <c r="AD61" s="55"/>
      <c r="AE61" s="55"/>
      <c r="AF61" s="54">
        <v>444</v>
      </c>
      <c r="AG61" s="55"/>
      <c r="AH61" s="55"/>
      <c r="AI61" s="55"/>
      <c r="AJ61" s="55"/>
      <c r="AK61" s="54">
        <v>458</v>
      </c>
      <c r="AL61" s="55"/>
      <c r="AM61" s="55"/>
      <c r="AN61" s="55"/>
      <c r="AO61" s="55"/>
      <c r="AP61" s="54">
        <v>0</v>
      </c>
      <c r="AQ61" s="55"/>
      <c r="AR61" s="55"/>
      <c r="AS61" s="55"/>
      <c r="AT61" s="55"/>
      <c r="AU61" s="54">
        <v>0</v>
      </c>
      <c r="AV61" s="55"/>
      <c r="AW61" s="55"/>
      <c r="AX61" s="55"/>
      <c r="AY61" s="55"/>
      <c r="AZ61" s="54">
        <v>0</v>
      </c>
      <c r="BA61" s="55"/>
      <c r="BB61" s="55"/>
      <c r="BC61" s="55"/>
      <c r="BD61" s="55"/>
      <c r="BE61" s="54">
        <f>AA61+AP61</f>
        <v>431</v>
      </c>
      <c r="BF61" s="55"/>
      <c r="BG61" s="55"/>
      <c r="BH61" s="55"/>
      <c r="BI61" s="55"/>
      <c r="BJ61" s="54">
        <f>AF61+AU61</f>
        <v>444</v>
      </c>
      <c r="BK61" s="55"/>
      <c r="BL61" s="55"/>
      <c r="BM61" s="55"/>
      <c r="BN61" s="55"/>
      <c r="BO61" s="54">
        <f>AK61+AZ61</f>
        <v>458</v>
      </c>
      <c r="BP61" s="55"/>
      <c r="BQ61" s="55"/>
      <c r="BR61" s="55"/>
      <c r="BS61" s="55"/>
    </row>
    <row r="62" spans="1:71" s="3" customFormat="1" ht="9.75" customHeight="1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9"/>
      <c r="L62" s="54"/>
      <c r="M62" s="55"/>
      <c r="N62" s="55"/>
      <c r="O62" s="55"/>
      <c r="P62" s="55"/>
      <c r="Q62" s="54"/>
      <c r="R62" s="55"/>
      <c r="S62" s="55"/>
      <c r="T62" s="55"/>
      <c r="U62" s="55"/>
      <c r="V62" s="54"/>
      <c r="W62" s="55"/>
      <c r="X62" s="55"/>
      <c r="Y62" s="55"/>
      <c r="Z62" s="55"/>
      <c r="AA62" s="54"/>
      <c r="AB62" s="55"/>
      <c r="AC62" s="55"/>
      <c r="AD62" s="55"/>
      <c r="AE62" s="55"/>
      <c r="AF62" s="54"/>
      <c r="AG62" s="55"/>
      <c r="AH62" s="55"/>
      <c r="AI62" s="55"/>
      <c r="AJ62" s="55"/>
      <c r="AK62" s="54"/>
      <c r="AL62" s="55"/>
      <c r="AM62" s="55"/>
      <c r="AN62" s="55"/>
      <c r="AO62" s="55"/>
      <c r="AP62" s="54"/>
      <c r="AQ62" s="55"/>
      <c r="AR62" s="55"/>
      <c r="AS62" s="55"/>
      <c r="AT62" s="55"/>
      <c r="AU62" s="54"/>
      <c r="AV62" s="55"/>
      <c r="AW62" s="55"/>
      <c r="AX62" s="55"/>
      <c r="AY62" s="55"/>
      <c r="AZ62" s="54"/>
      <c r="BA62" s="55"/>
      <c r="BB62" s="55"/>
      <c r="BC62" s="55"/>
      <c r="BD62" s="55"/>
      <c r="BE62" s="54"/>
      <c r="BF62" s="55"/>
      <c r="BG62" s="55"/>
      <c r="BH62" s="55"/>
      <c r="BI62" s="55"/>
      <c r="BJ62" s="54"/>
      <c r="BK62" s="55"/>
      <c r="BL62" s="55"/>
      <c r="BM62" s="55"/>
      <c r="BN62" s="55"/>
      <c r="BO62" s="54"/>
      <c r="BP62" s="55"/>
      <c r="BQ62" s="55"/>
      <c r="BR62" s="55"/>
      <c r="BS62" s="55"/>
    </row>
    <row r="63" spans="1:71" s="6" customFormat="1" ht="7.5" customHeight="1">
      <c r="A63" s="110" t="s">
        <v>29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2"/>
      <c r="L63" s="44">
        <f>+L65+L67+L69+L71+L73</f>
        <v>7468.077326</v>
      </c>
      <c r="M63" s="45"/>
      <c r="N63" s="45"/>
      <c r="O63" s="45"/>
      <c r="P63" s="45"/>
      <c r="Q63" s="44">
        <f>+Q65+Q67+Q69+Q71+Q73</f>
        <v>13082.587201999999</v>
      </c>
      <c r="R63" s="45"/>
      <c r="S63" s="45"/>
      <c r="T63" s="45"/>
      <c r="U63" s="45"/>
      <c r="V63" s="44">
        <f>+V65+V67+V69+V71+V73</f>
        <v>21268</v>
      </c>
      <c r="W63" s="45"/>
      <c r="X63" s="45"/>
      <c r="Y63" s="45"/>
      <c r="Z63" s="45"/>
      <c r="AA63" s="44">
        <f>+AA65+AA67+AA69+AA71+AA73</f>
        <v>740</v>
      </c>
      <c r="AB63" s="45"/>
      <c r="AC63" s="45"/>
      <c r="AD63" s="45"/>
      <c r="AE63" s="45"/>
      <c r="AF63" s="44">
        <f>+AF65+AF67+AF69+AF71+AF73</f>
        <v>762</v>
      </c>
      <c r="AG63" s="45"/>
      <c r="AH63" s="45"/>
      <c r="AI63" s="45"/>
      <c r="AJ63" s="45"/>
      <c r="AK63" s="44">
        <f>+AK65+AK67+AK69+AK71+AK73</f>
        <v>785</v>
      </c>
      <c r="AL63" s="45"/>
      <c r="AM63" s="45"/>
      <c r="AN63" s="45"/>
      <c r="AO63" s="45"/>
      <c r="AP63" s="44">
        <f>+AP65+AP67+AP69+AP71+AP73</f>
        <v>4664</v>
      </c>
      <c r="AQ63" s="45"/>
      <c r="AR63" s="45"/>
      <c r="AS63" s="45"/>
      <c r="AT63" s="45"/>
      <c r="AU63" s="44">
        <f>+AU65+AU67+AU69+AU71+AU73</f>
        <v>27703</v>
      </c>
      <c r="AV63" s="45"/>
      <c r="AW63" s="45"/>
      <c r="AX63" s="45"/>
      <c r="AY63" s="45"/>
      <c r="AZ63" s="44">
        <f>+AZ65+AZ67+AZ69+AZ71+AZ73</f>
        <v>27691</v>
      </c>
      <c r="BA63" s="45"/>
      <c r="BB63" s="45"/>
      <c r="BC63" s="45"/>
      <c r="BD63" s="45"/>
      <c r="BE63" s="44">
        <f>+BE65+BE67+BE69+BE71+BE73</f>
        <v>5404</v>
      </c>
      <c r="BF63" s="45"/>
      <c r="BG63" s="45"/>
      <c r="BH63" s="45"/>
      <c r="BI63" s="45"/>
      <c r="BJ63" s="44">
        <f>+BJ65+BJ67+BJ69+BJ71+BJ73</f>
        <v>28465</v>
      </c>
      <c r="BK63" s="45"/>
      <c r="BL63" s="45"/>
      <c r="BM63" s="45"/>
      <c r="BN63" s="45"/>
      <c r="BO63" s="44">
        <f>+BO65+BO67+BO69+BO71+BO73</f>
        <v>28476</v>
      </c>
      <c r="BP63" s="45"/>
      <c r="BQ63" s="45"/>
      <c r="BR63" s="45"/>
      <c r="BS63" s="45"/>
    </row>
    <row r="64" spans="1:71" s="6" customFormat="1" ht="7.5" customHeight="1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2"/>
      <c r="L64" s="44"/>
      <c r="M64" s="45"/>
      <c r="N64" s="45"/>
      <c r="O64" s="45"/>
      <c r="P64" s="45"/>
      <c r="Q64" s="44"/>
      <c r="R64" s="45"/>
      <c r="S64" s="45"/>
      <c r="T64" s="45"/>
      <c r="U64" s="45"/>
      <c r="V64" s="44"/>
      <c r="W64" s="45"/>
      <c r="X64" s="45"/>
      <c r="Y64" s="45"/>
      <c r="Z64" s="45"/>
      <c r="AA64" s="44"/>
      <c r="AB64" s="45"/>
      <c r="AC64" s="45"/>
      <c r="AD64" s="45"/>
      <c r="AE64" s="45"/>
      <c r="AF64" s="44"/>
      <c r="AG64" s="45"/>
      <c r="AH64" s="45"/>
      <c r="AI64" s="45"/>
      <c r="AJ64" s="45"/>
      <c r="AK64" s="44"/>
      <c r="AL64" s="45"/>
      <c r="AM64" s="45"/>
      <c r="AN64" s="45"/>
      <c r="AO64" s="45"/>
      <c r="AP64" s="44"/>
      <c r="AQ64" s="45"/>
      <c r="AR64" s="45"/>
      <c r="AS64" s="45"/>
      <c r="AT64" s="45"/>
      <c r="AU64" s="44"/>
      <c r="AV64" s="45"/>
      <c r="AW64" s="45"/>
      <c r="AX64" s="45"/>
      <c r="AY64" s="45"/>
      <c r="AZ64" s="44"/>
      <c r="BA64" s="45"/>
      <c r="BB64" s="45"/>
      <c r="BC64" s="45"/>
      <c r="BD64" s="45"/>
      <c r="BE64" s="44"/>
      <c r="BF64" s="45"/>
      <c r="BG64" s="45"/>
      <c r="BH64" s="45"/>
      <c r="BI64" s="45"/>
      <c r="BJ64" s="44"/>
      <c r="BK64" s="45"/>
      <c r="BL64" s="45"/>
      <c r="BM64" s="45"/>
      <c r="BN64" s="45"/>
      <c r="BO64" s="44"/>
      <c r="BP64" s="45"/>
      <c r="BQ64" s="45"/>
      <c r="BR64" s="45"/>
      <c r="BS64" s="45"/>
    </row>
    <row r="65" spans="1:71" s="3" customFormat="1" ht="9.75" customHeight="1">
      <c r="A65" s="127" t="s">
        <v>30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9"/>
      <c r="L65" s="54">
        <v>110.18325</v>
      </c>
      <c r="M65" s="55"/>
      <c r="N65" s="55"/>
      <c r="O65" s="55"/>
      <c r="P65" s="55"/>
      <c r="Q65" s="54">
        <v>298.511791</v>
      </c>
      <c r="R65" s="55"/>
      <c r="S65" s="55"/>
      <c r="T65" s="55"/>
      <c r="U65" s="55"/>
      <c r="V65" s="54">
        <v>14810</v>
      </c>
      <c r="W65" s="55"/>
      <c r="X65" s="55"/>
      <c r="Y65" s="55"/>
      <c r="Z65" s="55"/>
      <c r="AA65" s="54">
        <v>698</v>
      </c>
      <c r="AB65" s="55"/>
      <c r="AC65" s="55"/>
      <c r="AD65" s="55"/>
      <c r="AE65" s="55"/>
      <c r="AF65" s="54">
        <v>719</v>
      </c>
      <c r="AG65" s="55"/>
      <c r="AH65" s="55"/>
      <c r="AI65" s="55"/>
      <c r="AJ65" s="55"/>
      <c r="AK65" s="54">
        <v>740</v>
      </c>
      <c r="AL65" s="55"/>
      <c r="AM65" s="55"/>
      <c r="AN65" s="55"/>
      <c r="AO65" s="55"/>
      <c r="AP65" s="54">
        <v>1258</v>
      </c>
      <c r="AQ65" s="55"/>
      <c r="AR65" s="55"/>
      <c r="AS65" s="55"/>
      <c r="AT65" s="55"/>
      <c r="AU65" s="54">
        <v>25017</v>
      </c>
      <c r="AV65" s="55"/>
      <c r="AW65" s="55"/>
      <c r="AX65" s="55"/>
      <c r="AY65" s="55"/>
      <c r="AZ65" s="54">
        <v>25083</v>
      </c>
      <c r="BA65" s="55"/>
      <c r="BB65" s="55"/>
      <c r="BC65" s="55"/>
      <c r="BD65" s="55"/>
      <c r="BE65" s="54">
        <f>AA65+AP65</f>
        <v>1956</v>
      </c>
      <c r="BF65" s="55"/>
      <c r="BG65" s="55"/>
      <c r="BH65" s="55"/>
      <c r="BI65" s="55"/>
      <c r="BJ65" s="54">
        <f>AF65+AU65</f>
        <v>25736</v>
      </c>
      <c r="BK65" s="55"/>
      <c r="BL65" s="55"/>
      <c r="BM65" s="55"/>
      <c r="BN65" s="55"/>
      <c r="BO65" s="54">
        <f>AK65+AZ65</f>
        <v>25823</v>
      </c>
      <c r="BP65" s="55"/>
      <c r="BQ65" s="55"/>
      <c r="BR65" s="55"/>
      <c r="BS65" s="55"/>
    </row>
    <row r="66" spans="1:71" s="3" customFormat="1" ht="9.75" customHeight="1">
      <c r="A66" s="127"/>
      <c r="B66" s="128"/>
      <c r="C66" s="128"/>
      <c r="D66" s="128"/>
      <c r="E66" s="128"/>
      <c r="F66" s="128"/>
      <c r="G66" s="128"/>
      <c r="H66" s="128"/>
      <c r="I66" s="128"/>
      <c r="J66" s="128"/>
      <c r="K66" s="129"/>
      <c r="L66" s="54"/>
      <c r="M66" s="55"/>
      <c r="N66" s="55"/>
      <c r="O66" s="55"/>
      <c r="P66" s="55"/>
      <c r="Q66" s="54"/>
      <c r="R66" s="55"/>
      <c r="S66" s="55"/>
      <c r="T66" s="55"/>
      <c r="U66" s="55"/>
      <c r="V66" s="54"/>
      <c r="W66" s="55"/>
      <c r="X66" s="55"/>
      <c r="Y66" s="55"/>
      <c r="Z66" s="55"/>
      <c r="AA66" s="54"/>
      <c r="AB66" s="55"/>
      <c r="AC66" s="55"/>
      <c r="AD66" s="55"/>
      <c r="AE66" s="55"/>
      <c r="AF66" s="54"/>
      <c r="AG66" s="55"/>
      <c r="AH66" s="55"/>
      <c r="AI66" s="55"/>
      <c r="AJ66" s="55"/>
      <c r="AK66" s="54"/>
      <c r="AL66" s="55"/>
      <c r="AM66" s="55"/>
      <c r="AN66" s="55"/>
      <c r="AO66" s="55"/>
      <c r="AP66" s="54"/>
      <c r="AQ66" s="55"/>
      <c r="AR66" s="55"/>
      <c r="AS66" s="55"/>
      <c r="AT66" s="55"/>
      <c r="AU66" s="54"/>
      <c r="AV66" s="55"/>
      <c r="AW66" s="55"/>
      <c r="AX66" s="55"/>
      <c r="AY66" s="55"/>
      <c r="AZ66" s="54"/>
      <c r="BA66" s="55"/>
      <c r="BB66" s="55"/>
      <c r="BC66" s="55"/>
      <c r="BD66" s="55"/>
      <c r="BE66" s="54"/>
      <c r="BF66" s="55"/>
      <c r="BG66" s="55"/>
      <c r="BH66" s="55"/>
      <c r="BI66" s="55"/>
      <c r="BJ66" s="54"/>
      <c r="BK66" s="55"/>
      <c r="BL66" s="55"/>
      <c r="BM66" s="55"/>
      <c r="BN66" s="55"/>
      <c r="BO66" s="54"/>
      <c r="BP66" s="55"/>
      <c r="BQ66" s="55"/>
      <c r="BR66" s="55"/>
      <c r="BS66" s="55"/>
    </row>
    <row r="67" spans="1:71" s="3" customFormat="1" ht="9.75" customHeight="1">
      <c r="A67" s="127" t="s">
        <v>31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9"/>
      <c r="L67" s="54">
        <v>7357.894076</v>
      </c>
      <c r="M67" s="55"/>
      <c r="N67" s="55"/>
      <c r="O67" s="55"/>
      <c r="P67" s="55"/>
      <c r="Q67" s="54">
        <v>12784.075410999998</v>
      </c>
      <c r="R67" s="55"/>
      <c r="S67" s="55"/>
      <c r="T67" s="55"/>
      <c r="U67" s="55"/>
      <c r="V67" s="54">
        <v>6458</v>
      </c>
      <c r="W67" s="55"/>
      <c r="X67" s="55"/>
      <c r="Y67" s="55"/>
      <c r="Z67" s="55"/>
      <c r="AA67" s="54">
        <v>42</v>
      </c>
      <c r="AB67" s="55"/>
      <c r="AC67" s="55"/>
      <c r="AD67" s="55"/>
      <c r="AE67" s="55"/>
      <c r="AF67" s="54">
        <v>43</v>
      </c>
      <c r="AG67" s="55"/>
      <c r="AH67" s="55"/>
      <c r="AI67" s="55"/>
      <c r="AJ67" s="55"/>
      <c r="AK67" s="54">
        <v>45</v>
      </c>
      <c r="AL67" s="55"/>
      <c r="AM67" s="55"/>
      <c r="AN67" s="55"/>
      <c r="AO67" s="55"/>
      <c r="AP67" s="54">
        <v>3406</v>
      </c>
      <c r="AQ67" s="55"/>
      <c r="AR67" s="55"/>
      <c r="AS67" s="55"/>
      <c r="AT67" s="55"/>
      <c r="AU67" s="54">
        <v>2686</v>
      </c>
      <c r="AV67" s="55"/>
      <c r="AW67" s="55"/>
      <c r="AX67" s="55"/>
      <c r="AY67" s="55"/>
      <c r="AZ67" s="54">
        <v>2608</v>
      </c>
      <c r="BA67" s="55"/>
      <c r="BB67" s="55"/>
      <c r="BC67" s="55"/>
      <c r="BD67" s="55"/>
      <c r="BE67" s="54">
        <f>AA67+AP67</f>
        <v>3448</v>
      </c>
      <c r="BF67" s="55"/>
      <c r="BG67" s="55"/>
      <c r="BH67" s="55"/>
      <c r="BI67" s="55"/>
      <c r="BJ67" s="54">
        <f>AF67+AU67</f>
        <v>2729</v>
      </c>
      <c r="BK67" s="55"/>
      <c r="BL67" s="55"/>
      <c r="BM67" s="55"/>
      <c r="BN67" s="55"/>
      <c r="BO67" s="54">
        <f>AK67+AZ67</f>
        <v>2653</v>
      </c>
      <c r="BP67" s="55"/>
      <c r="BQ67" s="55"/>
      <c r="BR67" s="55"/>
      <c r="BS67" s="55"/>
    </row>
    <row r="68" spans="1:71" s="3" customFormat="1" ht="9.75" customHeight="1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9"/>
      <c r="L68" s="54"/>
      <c r="M68" s="55"/>
      <c r="N68" s="55"/>
      <c r="O68" s="55"/>
      <c r="P68" s="55"/>
      <c r="Q68" s="54"/>
      <c r="R68" s="55"/>
      <c r="S68" s="55"/>
      <c r="T68" s="55"/>
      <c r="U68" s="55"/>
      <c r="V68" s="54"/>
      <c r="W68" s="55"/>
      <c r="X68" s="55"/>
      <c r="Y68" s="55"/>
      <c r="Z68" s="55"/>
      <c r="AA68" s="54"/>
      <c r="AB68" s="55"/>
      <c r="AC68" s="55"/>
      <c r="AD68" s="55"/>
      <c r="AE68" s="55"/>
      <c r="AF68" s="54"/>
      <c r="AG68" s="55"/>
      <c r="AH68" s="55"/>
      <c r="AI68" s="55"/>
      <c r="AJ68" s="55"/>
      <c r="AK68" s="54"/>
      <c r="AL68" s="55"/>
      <c r="AM68" s="55"/>
      <c r="AN68" s="55"/>
      <c r="AO68" s="55"/>
      <c r="AP68" s="54"/>
      <c r="AQ68" s="55"/>
      <c r="AR68" s="55"/>
      <c r="AS68" s="55"/>
      <c r="AT68" s="55"/>
      <c r="AU68" s="54"/>
      <c r="AV68" s="55"/>
      <c r="AW68" s="55"/>
      <c r="AX68" s="55"/>
      <c r="AY68" s="55"/>
      <c r="AZ68" s="54"/>
      <c r="BA68" s="55"/>
      <c r="BB68" s="55"/>
      <c r="BC68" s="55"/>
      <c r="BD68" s="55"/>
      <c r="BE68" s="54"/>
      <c r="BF68" s="55"/>
      <c r="BG68" s="55"/>
      <c r="BH68" s="55"/>
      <c r="BI68" s="55"/>
      <c r="BJ68" s="54"/>
      <c r="BK68" s="55"/>
      <c r="BL68" s="55"/>
      <c r="BM68" s="55"/>
      <c r="BN68" s="55"/>
      <c r="BO68" s="54"/>
      <c r="BP68" s="55"/>
      <c r="BQ68" s="55"/>
      <c r="BR68" s="55"/>
      <c r="BS68" s="55"/>
    </row>
    <row r="69" spans="1:71" s="3" customFormat="1" ht="9.75" customHeight="1">
      <c r="A69" s="127" t="s">
        <v>32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9"/>
      <c r="L69" s="54">
        <v>0</v>
      </c>
      <c r="M69" s="55"/>
      <c r="N69" s="55"/>
      <c r="O69" s="55"/>
      <c r="P69" s="55"/>
      <c r="Q69" s="54">
        <v>0</v>
      </c>
      <c r="R69" s="55"/>
      <c r="S69" s="55"/>
      <c r="T69" s="55"/>
      <c r="U69" s="55"/>
      <c r="V69" s="54">
        <v>0</v>
      </c>
      <c r="W69" s="55"/>
      <c r="X69" s="55"/>
      <c r="Y69" s="55"/>
      <c r="Z69" s="55"/>
      <c r="AA69" s="54">
        <v>0</v>
      </c>
      <c r="AB69" s="55"/>
      <c r="AC69" s="55"/>
      <c r="AD69" s="55"/>
      <c r="AE69" s="55"/>
      <c r="AF69" s="54">
        <v>0</v>
      </c>
      <c r="AG69" s="55"/>
      <c r="AH69" s="55"/>
      <c r="AI69" s="55"/>
      <c r="AJ69" s="55"/>
      <c r="AK69" s="54">
        <v>0</v>
      </c>
      <c r="AL69" s="55"/>
      <c r="AM69" s="55"/>
      <c r="AN69" s="55"/>
      <c r="AO69" s="55"/>
      <c r="AP69" s="54">
        <v>0</v>
      </c>
      <c r="AQ69" s="55"/>
      <c r="AR69" s="55"/>
      <c r="AS69" s="55"/>
      <c r="AT69" s="55"/>
      <c r="AU69" s="54">
        <v>0</v>
      </c>
      <c r="AV69" s="55"/>
      <c r="AW69" s="55"/>
      <c r="AX69" s="55"/>
      <c r="AY69" s="55"/>
      <c r="AZ69" s="54">
        <v>0</v>
      </c>
      <c r="BA69" s="55"/>
      <c r="BB69" s="55"/>
      <c r="BC69" s="55"/>
      <c r="BD69" s="55"/>
      <c r="BE69" s="54">
        <f>AA69+AP69</f>
        <v>0</v>
      </c>
      <c r="BF69" s="55"/>
      <c r="BG69" s="55"/>
      <c r="BH69" s="55"/>
      <c r="BI69" s="55"/>
      <c r="BJ69" s="54">
        <f>AF69+AU69</f>
        <v>0</v>
      </c>
      <c r="BK69" s="55"/>
      <c r="BL69" s="55"/>
      <c r="BM69" s="55"/>
      <c r="BN69" s="55"/>
      <c r="BO69" s="54">
        <f>AK69+AZ69</f>
        <v>0</v>
      </c>
      <c r="BP69" s="55"/>
      <c r="BQ69" s="55"/>
      <c r="BR69" s="55"/>
      <c r="BS69" s="55"/>
    </row>
    <row r="70" spans="1:71" s="3" customFormat="1" ht="9.75" customHeight="1">
      <c r="A70" s="127"/>
      <c r="B70" s="128"/>
      <c r="C70" s="128"/>
      <c r="D70" s="128"/>
      <c r="E70" s="128"/>
      <c r="F70" s="128"/>
      <c r="G70" s="128"/>
      <c r="H70" s="128"/>
      <c r="I70" s="128"/>
      <c r="J70" s="128"/>
      <c r="K70" s="129"/>
      <c r="L70" s="54"/>
      <c r="M70" s="55"/>
      <c r="N70" s="55"/>
      <c r="O70" s="55"/>
      <c r="P70" s="55"/>
      <c r="Q70" s="54"/>
      <c r="R70" s="55"/>
      <c r="S70" s="55"/>
      <c r="T70" s="55"/>
      <c r="U70" s="55"/>
      <c r="V70" s="54"/>
      <c r="W70" s="55"/>
      <c r="X70" s="55"/>
      <c r="Y70" s="55"/>
      <c r="Z70" s="55"/>
      <c r="AA70" s="54"/>
      <c r="AB70" s="55"/>
      <c r="AC70" s="55"/>
      <c r="AD70" s="55"/>
      <c r="AE70" s="55"/>
      <c r="AF70" s="54"/>
      <c r="AG70" s="55"/>
      <c r="AH70" s="55"/>
      <c r="AI70" s="55"/>
      <c r="AJ70" s="55"/>
      <c r="AK70" s="54"/>
      <c r="AL70" s="55"/>
      <c r="AM70" s="55"/>
      <c r="AN70" s="55"/>
      <c r="AO70" s="55"/>
      <c r="AP70" s="54"/>
      <c r="AQ70" s="55"/>
      <c r="AR70" s="55"/>
      <c r="AS70" s="55"/>
      <c r="AT70" s="55"/>
      <c r="AU70" s="54"/>
      <c r="AV70" s="55"/>
      <c r="AW70" s="55"/>
      <c r="AX70" s="55"/>
      <c r="AY70" s="55"/>
      <c r="AZ70" s="54"/>
      <c r="BA70" s="55"/>
      <c r="BB70" s="55"/>
      <c r="BC70" s="55"/>
      <c r="BD70" s="55"/>
      <c r="BE70" s="54"/>
      <c r="BF70" s="55"/>
      <c r="BG70" s="55"/>
      <c r="BH70" s="55"/>
      <c r="BI70" s="55"/>
      <c r="BJ70" s="54"/>
      <c r="BK70" s="55"/>
      <c r="BL70" s="55"/>
      <c r="BM70" s="55"/>
      <c r="BN70" s="55"/>
      <c r="BO70" s="54"/>
      <c r="BP70" s="55"/>
      <c r="BQ70" s="55"/>
      <c r="BR70" s="55"/>
      <c r="BS70" s="55"/>
    </row>
    <row r="71" spans="1:71" s="3" customFormat="1" ht="9.75" customHeight="1">
      <c r="A71" s="127" t="s">
        <v>33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9"/>
      <c r="L71" s="54">
        <v>0</v>
      </c>
      <c r="M71" s="55"/>
      <c r="N71" s="55"/>
      <c r="O71" s="55"/>
      <c r="P71" s="55"/>
      <c r="Q71" s="54">
        <v>0</v>
      </c>
      <c r="R71" s="55"/>
      <c r="S71" s="55"/>
      <c r="T71" s="55"/>
      <c r="U71" s="55"/>
      <c r="V71" s="54">
        <v>0</v>
      </c>
      <c r="W71" s="55"/>
      <c r="X71" s="55"/>
      <c r="Y71" s="55"/>
      <c r="Z71" s="55"/>
      <c r="AA71" s="54">
        <v>0</v>
      </c>
      <c r="AB71" s="55"/>
      <c r="AC71" s="55"/>
      <c r="AD71" s="55"/>
      <c r="AE71" s="55"/>
      <c r="AF71" s="54">
        <v>0</v>
      </c>
      <c r="AG71" s="55"/>
      <c r="AH71" s="55"/>
      <c r="AI71" s="55"/>
      <c r="AJ71" s="55"/>
      <c r="AK71" s="54">
        <v>0</v>
      </c>
      <c r="AL71" s="55"/>
      <c r="AM71" s="55"/>
      <c r="AN71" s="55"/>
      <c r="AO71" s="55"/>
      <c r="AP71" s="54">
        <v>0</v>
      </c>
      <c r="AQ71" s="55"/>
      <c r="AR71" s="55"/>
      <c r="AS71" s="55"/>
      <c r="AT71" s="55"/>
      <c r="AU71" s="54">
        <v>0</v>
      </c>
      <c r="AV71" s="55"/>
      <c r="AW71" s="55"/>
      <c r="AX71" s="55"/>
      <c r="AY71" s="55"/>
      <c r="AZ71" s="54">
        <v>0</v>
      </c>
      <c r="BA71" s="55"/>
      <c r="BB71" s="55"/>
      <c r="BC71" s="55"/>
      <c r="BD71" s="55"/>
      <c r="BE71" s="54">
        <f>AA71+AP71</f>
        <v>0</v>
      </c>
      <c r="BF71" s="55"/>
      <c r="BG71" s="55"/>
      <c r="BH71" s="55"/>
      <c r="BI71" s="55"/>
      <c r="BJ71" s="54">
        <f>AF71+AU71</f>
        <v>0</v>
      </c>
      <c r="BK71" s="55"/>
      <c r="BL71" s="55"/>
      <c r="BM71" s="55"/>
      <c r="BN71" s="55"/>
      <c r="BO71" s="54">
        <f>AK71+AZ71</f>
        <v>0</v>
      </c>
      <c r="BP71" s="55"/>
      <c r="BQ71" s="55"/>
      <c r="BR71" s="55"/>
      <c r="BS71" s="55"/>
    </row>
    <row r="72" spans="1:71" s="3" customFormat="1" ht="9.75" customHeight="1">
      <c r="A72" s="127"/>
      <c r="B72" s="128"/>
      <c r="C72" s="128"/>
      <c r="D72" s="128"/>
      <c r="E72" s="128"/>
      <c r="F72" s="128"/>
      <c r="G72" s="128"/>
      <c r="H72" s="128"/>
      <c r="I72" s="128"/>
      <c r="J72" s="128"/>
      <c r="K72" s="129"/>
      <c r="L72" s="54"/>
      <c r="M72" s="55"/>
      <c r="N72" s="55"/>
      <c r="O72" s="55"/>
      <c r="P72" s="55"/>
      <c r="Q72" s="54"/>
      <c r="R72" s="55"/>
      <c r="S72" s="55"/>
      <c r="T72" s="55"/>
      <c r="U72" s="55"/>
      <c r="V72" s="54"/>
      <c r="W72" s="55"/>
      <c r="X72" s="55"/>
      <c r="Y72" s="55"/>
      <c r="Z72" s="55"/>
      <c r="AA72" s="54"/>
      <c r="AB72" s="55"/>
      <c r="AC72" s="55"/>
      <c r="AD72" s="55"/>
      <c r="AE72" s="55"/>
      <c r="AF72" s="54"/>
      <c r="AG72" s="55"/>
      <c r="AH72" s="55"/>
      <c r="AI72" s="55"/>
      <c r="AJ72" s="55"/>
      <c r="AK72" s="54"/>
      <c r="AL72" s="55"/>
      <c r="AM72" s="55"/>
      <c r="AN72" s="55"/>
      <c r="AO72" s="55"/>
      <c r="AP72" s="54"/>
      <c r="AQ72" s="55"/>
      <c r="AR72" s="55"/>
      <c r="AS72" s="55"/>
      <c r="AT72" s="55"/>
      <c r="AU72" s="54"/>
      <c r="AV72" s="55"/>
      <c r="AW72" s="55"/>
      <c r="AX72" s="55"/>
      <c r="AY72" s="55"/>
      <c r="AZ72" s="54"/>
      <c r="BA72" s="55"/>
      <c r="BB72" s="55"/>
      <c r="BC72" s="55"/>
      <c r="BD72" s="55"/>
      <c r="BE72" s="54"/>
      <c r="BF72" s="55"/>
      <c r="BG72" s="55"/>
      <c r="BH72" s="55"/>
      <c r="BI72" s="55"/>
      <c r="BJ72" s="54"/>
      <c r="BK72" s="55"/>
      <c r="BL72" s="55"/>
      <c r="BM72" s="55"/>
      <c r="BN72" s="55"/>
      <c r="BO72" s="54"/>
      <c r="BP72" s="55"/>
      <c r="BQ72" s="55"/>
      <c r="BR72" s="55"/>
      <c r="BS72" s="55"/>
    </row>
    <row r="73" spans="1:71" s="3" customFormat="1" ht="9.75" customHeight="1">
      <c r="A73" s="127" t="s">
        <v>34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9"/>
      <c r="L73" s="54">
        <v>0</v>
      </c>
      <c r="M73" s="55"/>
      <c r="N73" s="55"/>
      <c r="O73" s="55"/>
      <c r="P73" s="55"/>
      <c r="Q73" s="54">
        <v>0</v>
      </c>
      <c r="R73" s="55"/>
      <c r="S73" s="55"/>
      <c r="T73" s="55"/>
      <c r="U73" s="55"/>
      <c r="V73" s="54">
        <v>0</v>
      </c>
      <c r="W73" s="55"/>
      <c r="X73" s="55"/>
      <c r="Y73" s="55"/>
      <c r="Z73" s="55"/>
      <c r="AA73" s="54">
        <v>0</v>
      </c>
      <c r="AB73" s="55"/>
      <c r="AC73" s="55"/>
      <c r="AD73" s="55"/>
      <c r="AE73" s="55"/>
      <c r="AF73" s="54">
        <v>0</v>
      </c>
      <c r="AG73" s="55"/>
      <c r="AH73" s="55"/>
      <c r="AI73" s="55"/>
      <c r="AJ73" s="55"/>
      <c r="AK73" s="54">
        <v>0</v>
      </c>
      <c r="AL73" s="55"/>
      <c r="AM73" s="55"/>
      <c r="AN73" s="55"/>
      <c r="AO73" s="55"/>
      <c r="AP73" s="54">
        <v>0</v>
      </c>
      <c r="AQ73" s="55"/>
      <c r="AR73" s="55"/>
      <c r="AS73" s="55"/>
      <c r="AT73" s="55"/>
      <c r="AU73" s="54">
        <v>0</v>
      </c>
      <c r="AV73" s="55"/>
      <c r="AW73" s="55"/>
      <c r="AX73" s="55"/>
      <c r="AY73" s="55"/>
      <c r="AZ73" s="54">
        <v>0</v>
      </c>
      <c r="BA73" s="55"/>
      <c r="BB73" s="55"/>
      <c r="BC73" s="55"/>
      <c r="BD73" s="55"/>
      <c r="BE73" s="54">
        <f>AA73+AP73</f>
        <v>0</v>
      </c>
      <c r="BF73" s="55"/>
      <c r="BG73" s="55"/>
      <c r="BH73" s="55"/>
      <c r="BI73" s="55"/>
      <c r="BJ73" s="54">
        <f>AF73+AU73</f>
        <v>0</v>
      </c>
      <c r="BK73" s="55"/>
      <c r="BL73" s="55"/>
      <c r="BM73" s="55"/>
      <c r="BN73" s="55"/>
      <c r="BO73" s="54">
        <f>AK73+AZ73</f>
        <v>0</v>
      </c>
      <c r="BP73" s="55"/>
      <c r="BQ73" s="55"/>
      <c r="BR73" s="55"/>
      <c r="BS73" s="55"/>
    </row>
    <row r="74" spans="1:71" s="3" customFormat="1" ht="9.75" customHeight="1">
      <c r="A74" s="127"/>
      <c r="B74" s="128"/>
      <c r="C74" s="128"/>
      <c r="D74" s="128"/>
      <c r="E74" s="128"/>
      <c r="F74" s="128"/>
      <c r="G74" s="128"/>
      <c r="H74" s="128"/>
      <c r="I74" s="128"/>
      <c r="J74" s="128"/>
      <c r="K74" s="129"/>
      <c r="L74" s="54"/>
      <c r="M74" s="55"/>
      <c r="N74" s="55"/>
      <c r="O74" s="55"/>
      <c r="P74" s="55"/>
      <c r="Q74" s="54"/>
      <c r="R74" s="55"/>
      <c r="S74" s="55"/>
      <c r="T74" s="55"/>
      <c r="U74" s="55"/>
      <c r="V74" s="54"/>
      <c r="W74" s="55"/>
      <c r="X74" s="55"/>
      <c r="Y74" s="55"/>
      <c r="Z74" s="55"/>
      <c r="AA74" s="54"/>
      <c r="AB74" s="55"/>
      <c r="AC74" s="55"/>
      <c r="AD74" s="55"/>
      <c r="AE74" s="55"/>
      <c r="AF74" s="54"/>
      <c r="AG74" s="55"/>
      <c r="AH74" s="55"/>
      <c r="AI74" s="55"/>
      <c r="AJ74" s="55"/>
      <c r="AK74" s="54"/>
      <c r="AL74" s="55"/>
      <c r="AM74" s="55"/>
      <c r="AN74" s="55"/>
      <c r="AO74" s="55"/>
      <c r="AP74" s="54"/>
      <c r="AQ74" s="55"/>
      <c r="AR74" s="55"/>
      <c r="AS74" s="55"/>
      <c r="AT74" s="55"/>
      <c r="AU74" s="54"/>
      <c r="AV74" s="55"/>
      <c r="AW74" s="55"/>
      <c r="AX74" s="55"/>
      <c r="AY74" s="55"/>
      <c r="AZ74" s="54"/>
      <c r="BA74" s="55"/>
      <c r="BB74" s="55"/>
      <c r="BC74" s="55"/>
      <c r="BD74" s="55"/>
      <c r="BE74" s="54"/>
      <c r="BF74" s="55"/>
      <c r="BG74" s="55"/>
      <c r="BH74" s="55"/>
      <c r="BI74" s="55"/>
      <c r="BJ74" s="54"/>
      <c r="BK74" s="55"/>
      <c r="BL74" s="55"/>
      <c r="BM74" s="55"/>
      <c r="BN74" s="55"/>
      <c r="BO74" s="54"/>
      <c r="BP74" s="55"/>
      <c r="BQ74" s="55"/>
      <c r="BR74" s="55"/>
      <c r="BS74" s="55"/>
    </row>
    <row r="75" spans="1:71" ht="9.75" customHeight="1">
      <c r="A75" s="130" t="s">
        <v>38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2"/>
      <c r="L75" s="85">
        <v>10.966</v>
      </c>
      <c r="M75" s="86"/>
      <c r="N75" s="86"/>
      <c r="O75" s="86"/>
      <c r="P75" s="86"/>
      <c r="Q75" s="86">
        <v>11.509</v>
      </c>
      <c r="R75" s="86"/>
      <c r="S75" s="86"/>
      <c r="T75" s="86"/>
      <c r="U75" s="86"/>
      <c r="V75" s="86">
        <v>12.311914317302378</v>
      </c>
      <c r="W75" s="86"/>
      <c r="X75" s="86"/>
      <c r="Y75" s="86"/>
      <c r="Z75" s="86"/>
      <c r="AA75" s="93">
        <v>12.913927897373531</v>
      </c>
      <c r="AB75" s="89"/>
      <c r="AC75" s="89"/>
      <c r="AD75" s="89"/>
      <c r="AE75" s="89"/>
      <c r="AF75" s="89">
        <v>13.552667416362391</v>
      </c>
      <c r="AG75" s="89"/>
      <c r="AH75" s="89"/>
      <c r="AI75" s="89"/>
      <c r="AJ75" s="89"/>
      <c r="AK75" s="89">
        <v>14.231010182605674</v>
      </c>
      <c r="AL75" s="89"/>
      <c r="AM75" s="89"/>
      <c r="AN75" s="89"/>
      <c r="AO75" s="90"/>
      <c r="AP75" s="93">
        <v>0</v>
      </c>
      <c r="AQ75" s="89"/>
      <c r="AR75" s="89"/>
      <c r="AS75" s="89"/>
      <c r="AT75" s="89"/>
      <c r="AU75" s="89">
        <v>0</v>
      </c>
      <c r="AV75" s="89"/>
      <c r="AW75" s="89"/>
      <c r="AX75" s="89"/>
      <c r="AY75" s="89"/>
      <c r="AZ75" s="89">
        <v>0</v>
      </c>
      <c r="BA75" s="89"/>
      <c r="BB75" s="89"/>
      <c r="BC75" s="89"/>
      <c r="BD75" s="90"/>
      <c r="BE75" s="93">
        <f>AA75+AP75</f>
        <v>12.913927897373531</v>
      </c>
      <c r="BF75" s="89"/>
      <c r="BG75" s="89"/>
      <c r="BH75" s="89"/>
      <c r="BI75" s="89"/>
      <c r="BJ75" s="89">
        <f>AF75+AU75</f>
        <v>13.552667416362391</v>
      </c>
      <c r="BK75" s="89"/>
      <c r="BL75" s="89"/>
      <c r="BM75" s="89"/>
      <c r="BN75" s="89"/>
      <c r="BO75" s="89">
        <f>AK75+AZ75</f>
        <v>14.231010182605674</v>
      </c>
      <c r="BP75" s="89"/>
      <c r="BQ75" s="89"/>
      <c r="BR75" s="89"/>
      <c r="BS75" s="90"/>
    </row>
    <row r="76" spans="1:71" ht="9.75" customHeight="1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5"/>
      <c r="L76" s="87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94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2"/>
      <c r="AP76" s="94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2"/>
      <c r="BE76" s="94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2"/>
    </row>
  </sheetData>
  <sheetProtection/>
  <mergeCells count="485">
    <mergeCell ref="BE73:BI74"/>
    <mergeCell ref="BJ73:BN74"/>
    <mergeCell ref="BE61:BI62"/>
    <mergeCell ref="BJ61:BN62"/>
    <mergeCell ref="BE65:BI66"/>
    <mergeCell ref="BJ65:BN66"/>
    <mergeCell ref="BE69:BI70"/>
    <mergeCell ref="BJ69:BN70"/>
    <mergeCell ref="BE71:BI72"/>
    <mergeCell ref="BJ71:BN72"/>
    <mergeCell ref="BE49:BI50"/>
    <mergeCell ref="BJ49:BN50"/>
    <mergeCell ref="BE53:BI54"/>
    <mergeCell ref="BJ53:BN54"/>
    <mergeCell ref="BE57:BI58"/>
    <mergeCell ref="BJ57:BN58"/>
    <mergeCell ref="BE55:BI56"/>
    <mergeCell ref="BJ55:BN56"/>
    <mergeCell ref="BE51:BI52"/>
    <mergeCell ref="BJ51:BN52"/>
    <mergeCell ref="BJ35:BN36"/>
    <mergeCell ref="BE39:BI40"/>
    <mergeCell ref="BJ39:BN40"/>
    <mergeCell ref="BE45:BI46"/>
    <mergeCell ref="BJ45:BN46"/>
    <mergeCell ref="BE43:BI44"/>
    <mergeCell ref="BJ43:BN44"/>
    <mergeCell ref="BE17:BI18"/>
    <mergeCell ref="BJ17:BN18"/>
    <mergeCell ref="BE21:BI22"/>
    <mergeCell ref="BJ21:BN22"/>
    <mergeCell ref="BE25:BI26"/>
    <mergeCell ref="BJ25:BN26"/>
    <mergeCell ref="BE23:BI24"/>
    <mergeCell ref="BJ23:BN24"/>
    <mergeCell ref="BE19:BI20"/>
    <mergeCell ref="BE2:BS2"/>
    <mergeCell ref="BE5:BI6"/>
    <mergeCell ref="BJ5:BN6"/>
    <mergeCell ref="BE9:BI10"/>
    <mergeCell ref="BJ9:BN10"/>
    <mergeCell ref="BE13:BI14"/>
    <mergeCell ref="BJ13:BN14"/>
    <mergeCell ref="BO13:BS14"/>
    <mergeCell ref="BO5:BS6"/>
    <mergeCell ref="BE7:BI8"/>
    <mergeCell ref="BJ75:BN76"/>
    <mergeCell ref="BO75:BS76"/>
    <mergeCell ref="AP75:AT76"/>
    <mergeCell ref="AU75:AY76"/>
    <mergeCell ref="AA75:AE76"/>
    <mergeCell ref="AF75:AJ76"/>
    <mergeCell ref="AK75:AO76"/>
    <mergeCell ref="AZ75:BD76"/>
    <mergeCell ref="BO73:BS74"/>
    <mergeCell ref="AP73:AT74"/>
    <mergeCell ref="AU73:AY74"/>
    <mergeCell ref="AZ73:BD74"/>
    <mergeCell ref="A75:K76"/>
    <mergeCell ref="L75:P76"/>
    <mergeCell ref="Q75:U76"/>
    <mergeCell ref="V75:Z76"/>
    <mergeCell ref="AK73:AO74"/>
    <mergeCell ref="BE75:BI76"/>
    <mergeCell ref="A73:K74"/>
    <mergeCell ref="L73:P74"/>
    <mergeCell ref="Q73:U74"/>
    <mergeCell ref="V73:Z74"/>
    <mergeCell ref="AA73:AE74"/>
    <mergeCell ref="AF73:AJ74"/>
    <mergeCell ref="AP71:AT72"/>
    <mergeCell ref="AU71:AY72"/>
    <mergeCell ref="AA71:AE72"/>
    <mergeCell ref="AF71:AJ72"/>
    <mergeCell ref="AK71:AO72"/>
    <mergeCell ref="AZ71:BD72"/>
    <mergeCell ref="BO69:BS70"/>
    <mergeCell ref="AP69:AT70"/>
    <mergeCell ref="AU69:AY70"/>
    <mergeCell ref="AZ69:BD70"/>
    <mergeCell ref="A71:K72"/>
    <mergeCell ref="L71:P72"/>
    <mergeCell ref="Q71:U72"/>
    <mergeCell ref="V71:Z72"/>
    <mergeCell ref="AK69:AO70"/>
    <mergeCell ref="BO71:BS72"/>
    <mergeCell ref="A69:K70"/>
    <mergeCell ref="L69:P70"/>
    <mergeCell ref="Q69:U70"/>
    <mergeCell ref="V69:Z70"/>
    <mergeCell ref="AA69:AE70"/>
    <mergeCell ref="AF69:AJ70"/>
    <mergeCell ref="BJ67:BN68"/>
    <mergeCell ref="BO67:BS68"/>
    <mergeCell ref="AP67:AT68"/>
    <mergeCell ref="AU67:AY68"/>
    <mergeCell ref="AA67:AE68"/>
    <mergeCell ref="AF67:AJ68"/>
    <mergeCell ref="AK67:AO68"/>
    <mergeCell ref="AZ67:BD68"/>
    <mergeCell ref="BO65:BS66"/>
    <mergeCell ref="AP65:AT66"/>
    <mergeCell ref="AU65:AY66"/>
    <mergeCell ref="AZ65:BD66"/>
    <mergeCell ref="A67:K68"/>
    <mergeCell ref="L67:P68"/>
    <mergeCell ref="Q67:U68"/>
    <mergeCell ref="V67:Z68"/>
    <mergeCell ref="AK65:AO66"/>
    <mergeCell ref="BE67:BI68"/>
    <mergeCell ref="A65:K66"/>
    <mergeCell ref="L65:P66"/>
    <mergeCell ref="Q65:U66"/>
    <mergeCell ref="V65:Z66"/>
    <mergeCell ref="AA65:AE66"/>
    <mergeCell ref="AF65:AJ66"/>
    <mergeCell ref="BJ63:BN64"/>
    <mergeCell ref="BO63:BS64"/>
    <mergeCell ref="AP63:AT64"/>
    <mergeCell ref="AU63:AY64"/>
    <mergeCell ref="AA63:AE64"/>
    <mergeCell ref="AF63:AJ64"/>
    <mergeCell ref="AK63:AO64"/>
    <mergeCell ref="AZ63:BD64"/>
    <mergeCell ref="BO61:BS62"/>
    <mergeCell ref="AP61:AT62"/>
    <mergeCell ref="AU61:AY62"/>
    <mergeCell ref="AZ61:BD62"/>
    <mergeCell ref="A63:K64"/>
    <mergeCell ref="L63:P64"/>
    <mergeCell ref="Q63:U64"/>
    <mergeCell ref="V63:Z64"/>
    <mergeCell ref="AK61:AO62"/>
    <mergeCell ref="BE63:BI64"/>
    <mergeCell ref="A61:K62"/>
    <mergeCell ref="L61:P62"/>
    <mergeCell ref="Q61:U62"/>
    <mergeCell ref="V61:Z62"/>
    <mergeCell ref="AA61:AE62"/>
    <mergeCell ref="AF61:AJ62"/>
    <mergeCell ref="BJ59:BN60"/>
    <mergeCell ref="BO59:BS60"/>
    <mergeCell ref="AP59:AT60"/>
    <mergeCell ref="AU59:AY60"/>
    <mergeCell ref="AA59:AE60"/>
    <mergeCell ref="AF59:AJ60"/>
    <mergeCell ref="AK59:AO60"/>
    <mergeCell ref="AZ59:BD60"/>
    <mergeCell ref="BO57:BS58"/>
    <mergeCell ref="AP57:AT58"/>
    <mergeCell ref="AU57:AY58"/>
    <mergeCell ref="AZ57:BD58"/>
    <mergeCell ref="A59:K60"/>
    <mergeCell ref="L59:P60"/>
    <mergeCell ref="Q59:U60"/>
    <mergeCell ref="V59:Z60"/>
    <mergeCell ref="AK57:AO58"/>
    <mergeCell ref="BE59:BI60"/>
    <mergeCell ref="A57:K58"/>
    <mergeCell ref="L57:P58"/>
    <mergeCell ref="Q57:U58"/>
    <mergeCell ref="V57:Z58"/>
    <mergeCell ref="AA57:AE58"/>
    <mergeCell ref="AF57:AJ58"/>
    <mergeCell ref="AP55:AT56"/>
    <mergeCell ref="AU55:AY56"/>
    <mergeCell ref="AA55:AE56"/>
    <mergeCell ref="AF55:AJ56"/>
    <mergeCell ref="AK55:AO56"/>
    <mergeCell ref="AZ55:BD56"/>
    <mergeCell ref="BO53:BS54"/>
    <mergeCell ref="AP53:AT54"/>
    <mergeCell ref="AU53:AY54"/>
    <mergeCell ref="AZ53:BD54"/>
    <mergeCell ref="A55:K56"/>
    <mergeCell ref="L55:P56"/>
    <mergeCell ref="Q55:U56"/>
    <mergeCell ref="V55:Z56"/>
    <mergeCell ref="AK53:AO54"/>
    <mergeCell ref="BO55:BS56"/>
    <mergeCell ref="A53:K54"/>
    <mergeCell ref="L53:P54"/>
    <mergeCell ref="Q53:U54"/>
    <mergeCell ref="V53:Z54"/>
    <mergeCell ref="AA53:AE54"/>
    <mergeCell ref="AF53:AJ54"/>
    <mergeCell ref="AP51:AT52"/>
    <mergeCell ref="AU51:AY52"/>
    <mergeCell ref="AA51:AE52"/>
    <mergeCell ref="AF51:AJ52"/>
    <mergeCell ref="AK51:AO52"/>
    <mergeCell ref="AZ51:BD52"/>
    <mergeCell ref="BO49:BS50"/>
    <mergeCell ref="AP49:AT50"/>
    <mergeCell ref="AU49:AY50"/>
    <mergeCell ref="AZ49:BD50"/>
    <mergeCell ref="A51:K52"/>
    <mergeCell ref="L51:P52"/>
    <mergeCell ref="Q51:U52"/>
    <mergeCell ref="V51:Z52"/>
    <mergeCell ref="AK49:AO50"/>
    <mergeCell ref="BO51:BS52"/>
    <mergeCell ref="A49:K50"/>
    <mergeCell ref="L49:P50"/>
    <mergeCell ref="Q49:U50"/>
    <mergeCell ref="V49:Z50"/>
    <mergeCell ref="AA49:AE50"/>
    <mergeCell ref="AF49:AJ50"/>
    <mergeCell ref="BO47:BS48"/>
    <mergeCell ref="AP47:AT48"/>
    <mergeCell ref="AU47:AY48"/>
    <mergeCell ref="AA47:AE48"/>
    <mergeCell ref="AF47:AJ48"/>
    <mergeCell ref="AK47:AO48"/>
    <mergeCell ref="AZ47:BD48"/>
    <mergeCell ref="AK45:AO46"/>
    <mergeCell ref="BE47:BI48"/>
    <mergeCell ref="V45:Z46"/>
    <mergeCell ref="AA45:AE46"/>
    <mergeCell ref="AF45:AJ46"/>
    <mergeCell ref="BJ47:BN48"/>
    <mergeCell ref="L45:P46"/>
    <mergeCell ref="Q45:U46"/>
    <mergeCell ref="A47:K48"/>
    <mergeCell ref="L47:P48"/>
    <mergeCell ref="Q47:U48"/>
    <mergeCell ref="V47:Z48"/>
    <mergeCell ref="AK43:AO44"/>
    <mergeCell ref="AZ43:BD44"/>
    <mergeCell ref="A43:K44"/>
    <mergeCell ref="L43:P44"/>
    <mergeCell ref="Q43:U44"/>
    <mergeCell ref="BO45:BS46"/>
    <mergeCell ref="AP45:AT46"/>
    <mergeCell ref="AU45:AY46"/>
    <mergeCell ref="AZ45:BD46"/>
    <mergeCell ref="A45:K46"/>
    <mergeCell ref="AZ41:BD42"/>
    <mergeCell ref="BE41:BI42"/>
    <mergeCell ref="BJ41:BN42"/>
    <mergeCell ref="BO41:BS42"/>
    <mergeCell ref="V43:Z44"/>
    <mergeCell ref="BO43:BS44"/>
    <mergeCell ref="AP43:AT44"/>
    <mergeCell ref="AU43:AY44"/>
    <mergeCell ref="AA43:AE44"/>
    <mergeCell ref="AF43:AJ44"/>
    <mergeCell ref="AP41:AT42"/>
    <mergeCell ref="AU41:AY42"/>
    <mergeCell ref="AA41:AE42"/>
    <mergeCell ref="AF41:AJ42"/>
    <mergeCell ref="AK41:AO42"/>
    <mergeCell ref="BO39:BS40"/>
    <mergeCell ref="AP39:AT40"/>
    <mergeCell ref="AU39:AY40"/>
    <mergeCell ref="AZ39:BD40"/>
    <mergeCell ref="AA39:AE40"/>
    <mergeCell ref="A41:K42"/>
    <mergeCell ref="L41:P42"/>
    <mergeCell ref="Q41:U42"/>
    <mergeCell ref="V41:Z42"/>
    <mergeCell ref="AK39:AO40"/>
    <mergeCell ref="AZ37:BD38"/>
    <mergeCell ref="A39:K40"/>
    <mergeCell ref="L39:P40"/>
    <mergeCell ref="Q39:U40"/>
    <mergeCell ref="V39:Z40"/>
    <mergeCell ref="AF39:AJ40"/>
    <mergeCell ref="BE37:BI38"/>
    <mergeCell ref="BJ37:BN38"/>
    <mergeCell ref="BO37:BS38"/>
    <mergeCell ref="AP37:AT38"/>
    <mergeCell ref="AU37:AY38"/>
    <mergeCell ref="AA37:AE38"/>
    <mergeCell ref="AF37:AJ38"/>
    <mergeCell ref="AK37:AO38"/>
    <mergeCell ref="BO35:BS36"/>
    <mergeCell ref="AP35:AT36"/>
    <mergeCell ref="AU35:AY36"/>
    <mergeCell ref="AZ35:BD36"/>
    <mergeCell ref="AA35:AE36"/>
    <mergeCell ref="AF35:AJ36"/>
    <mergeCell ref="BE35:BI36"/>
    <mergeCell ref="A37:K38"/>
    <mergeCell ref="L37:P38"/>
    <mergeCell ref="Q37:U38"/>
    <mergeCell ref="V37:Z38"/>
    <mergeCell ref="AK35:AO36"/>
    <mergeCell ref="AZ33:BD34"/>
    <mergeCell ref="A35:K36"/>
    <mergeCell ref="L35:P36"/>
    <mergeCell ref="Q35:U36"/>
    <mergeCell ref="V35:Z36"/>
    <mergeCell ref="BO33:BS34"/>
    <mergeCell ref="AP33:AT34"/>
    <mergeCell ref="AU33:AY34"/>
    <mergeCell ref="AA33:AE34"/>
    <mergeCell ref="AF33:AJ34"/>
    <mergeCell ref="AK33:AO34"/>
    <mergeCell ref="AZ31:BD32"/>
    <mergeCell ref="BE31:BI32"/>
    <mergeCell ref="BJ31:BN32"/>
    <mergeCell ref="BO31:BS32"/>
    <mergeCell ref="A33:K34"/>
    <mergeCell ref="L33:P34"/>
    <mergeCell ref="Q33:U34"/>
    <mergeCell ref="V33:Z34"/>
    <mergeCell ref="BE33:BI34"/>
    <mergeCell ref="BJ33:BN34"/>
    <mergeCell ref="AP31:AT32"/>
    <mergeCell ref="AU31:AY32"/>
    <mergeCell ref="AA31:AE32"/>
    <mergeCell ref="AF31:AJ32"/>
    <mergeCell ref="AK31:AO32"/>
    <mergeCell ref="BO29:BS30"/>
    <mergeCell ref="AP29:AT30"/>
    <mergeCell ref="AU29:AY30"/>
    <mergeCell ref="AZ29:BD30"/>
    <mergeCell ref="AA29:AE30"/>
    <mergeCell ref="A31:K32"/>
    <mergeCell ref="L31:P32"/>
    <mergeCell ref="Q31:U32"/>
    <mergeCell ref="V31:Z32"/>
    <mergeCell ref="AK29:AO30"/>
    <mergeCell ref="AZ27:BD28"/>
    <mergeCell ref="A29:K30"/>
    <mergeCell ref="L29:P30"/>
    <mergeCell ref="Q29:U30"/>
    <mergeCell ref="V29:Z30"/>
    <mergeCell ref="AF29:AJ30"/>
    <mergeCell ref="BE27:BI28"/>
    <mergeCell ref="BJ27:BN28"/>
    <mergeCell ref="BO27:BS28"/>
    <mergeCell ref="AP27:AT28"/>
    <mergeCell ref="AU27:AY28"/>
    <mergeCell ref="BE29:BI30"/>
    <mergeCell ref="BJ29:BN30"/>
    <mergeCell ref="BO25:BS26"/>
    <mergeCell ref="AP25:AT26"/>
    <mergeCell ref="AU25:AY26"/>
    <mergeCell ref="AZ25:BD26"/>
    <mergeCell ref="AA25:AE26"/>
    <mergeCell ref="AF25:AJ26"/>
    <mergeCell ref="AZ23:BD24"/>
    <mergeCell ref="A25:K26"/>
    <mergeCell ref="L25:P26"/>
    <mergeCell ref="Q25:U26"/>
    <mergeCell ref="V25:Z26"/>
    <mergeCell ref="AA27:AE28"/>
    <mergeCell ref="AF27:AJ28"/>
    <mergeCell ref="AK27:AO28"/>
    <mergeCell ref="AP23:AT24"/>
    <mergeCell ref="AU23:AY24"/>
    <mergeCell ref="AA23:AE24"/>
    <mergeCell ref="AF23:AJ24"/>
    <mergeCell ref="AK23:AO24"/>
    <mergeCell ref="A27:K28"/>
    <mergeCell ref="L27:P28"/>
    <mergeCell ref="Q27:U28"/>
    <mergeCell ref="V27:Z28"/>
    <mergeCell ref="AK25:AO26"/>
    <mergeCell ref="BO21:BS22"/>
    <mergeCell ref="AP21:AT22"/>
    <mergeCell ref="AU21:AY22"/>
    <mergeCell ref="AZ21:BD22"/>
    <mergeCell ref="A23:K24"/>
    <mergeCell ref="L23:P24"/>
    <mergeCell ref="Q23:U24"/>
    <mergeCell ref="V23:Z24"/>
    <mergeCell ref="AK21:AO22"/>
    <mergeCell ref="BO23:BS24"/>
    <mergeCell ref="A21:K22"/>
    <mergeCell ref="L21:P22"/>
    <mergeCell ref="Q21:U22"/>
    <mergeCell ref="V21:Z22"/>
    <mergeCell ref="AA21:AE22"/>
    <mergeCell ref="AF21:AJ22"/>
    <mergeCell ref="BO19:BS20"/>
    <mergeCell ref="AP19:AT20"/>
    <mergeCell ref="AU19:AY20"/>
    <mergeCell ref="AA19:AE20"/>
    <mergeCell ref="AF19:AJ20"/>
    <mergeCell ref="AK19:AO20"/>
    <mergeCell ref="AZ19:BD20"/>
    <mergeCell ref="BO17:BS18"/>
    <mergeCell ref="AP17:AT18"/>
    <mergeCell ref="AU17:AY18"/>
    <mergeCell ref="AZ17:BD18"/>
    <mergeCell ref="A19:K20"/>
    <mergeCell ref="L19:P20"/>
    <mergeCell ref="Q19:U20"/>
    <mergeCell ref="V19:Z20"/>
    <mergeCell ref="AK17:AO18"/>
    <mergeCell ref="BJ19:BN20"/>
    <mergeCell ref="A17:K18"/>
    <mergeCell ref="L17:P18"/>
    <mergeCell ref="Q17:U18"/>
    <mergeCell ref="V17:Z18"/>
    <mergeCell ref="AA17:AE18"/>
    <mergeCell ref="AF17:AJ18"/>
    <mergeCell ref="BJ15:BN16"/>
    <mergeCell ref="BO15:BS16"/>
    <mergeCell ref="AP15:AT16"/>
    <mergeCell ref="AU15:AY16"/>
    <mergeCell ref="AA15:AE16"/>
    <mergeCell ref="AF15:AJ16"/>
    <mergeCell ref="AK15:AO16"/>
    <mergeCell ref="AZ15:BD16"/>
    <mergeCell ref="BE15:BI16"/>
    <mergeCell ref="AP13:AT14"/>
    <mergeCell ref="AU13:AY14"/>
    <mergeCell ref="AZ13:BD14"/>
    <mergeCell ref="A15:K16"/>
    <mergeCell ref="L15:P16"/>
    <mergeCell ref="Q15:U16"/>
    <mergeCell ref="V15:Z16"/>
    <mergeCell ref="AK13:AO14"/>
    <mergeCell ref="A13:K14"/>
    <mergeCell ref="L13:P14"/>
    <mergeCell ref="Q13:U14"/>
    <mergeCell ref="V13:Z14"/>
    <mergeCell ref="AA13:AE14"/>
    <mergeCell ref="AF13:AJ14"/>
    <mergeCell ref="BJ11:BN12"/>
    <mergeCell ref="BO11:BS12"/>
    <mergeCell ref="AP11:AT12"/>
    <mergeCell ref="AU11:AY12"/>
    <mergeCell ref="AA11:AE12"/>
    <mergeCell ref="AF11:AJ12"/>
    <mergeCell ref="AK11:AO12"/>
    <mergeCell ref="AZ11:BD12"/>
    <mergeCell ref="BO9:BS10"/>
    <mergeCell ref="AP9:AT10"/>
    <mergeCell ref="AU9:AY10"/>
    <mergeCell ref="AZ9:BD10"/>
    <mergeCell ref="A11:K12"/>
    <mergeCell ref="L11:P12"/>
    <mergeCell ref="Q11:U12"/>
    <mergeCell ref="V11:Z12"/>
    <mergeCell ref="AK9:AO10"/>
    <mergeCell ref="BE11:BI12"/>
    <mergeCell ref="A9:K10"/>
    <mergeCell ref="L9:P10"/>
    <mergeCell ref="Q9:U10"/>
    <mergeCell ref="V9:Z10"/>
    <mergeCell ref="AA9:AE10"/>
    <mergeCell ref="AF9:AJ10"/>
    <mergeCell ref="BJ7:BN8"/>
    <mergeCell ref="BO7:BS8"/>
    <mergeCell ref="AP7:AT8"/>
    <mergeCell ref="AU7:AY8"/>
    <mergeCell ref="AA7:AE8"/>
    <mergeCell ref="AF7:AJ8"/>
    <mergeCell ref="AK7:AO8"/>
    <mergeCell ref="AZ7:BD8"/>
    <mergeCell ref="AP5:AT6"/>
    <mergeCell ref="AU5:AY6"/>
    <mergeCell ref="AZ5:BD6"/>
    <mergeCell ref="A7:K8"/>
    <mergeCell ref="L7:P8"/>
    <mergeCell ref="Q7:U8"/>
    <mergeCell ref="V7:Z8"/>
    <mergeCell ref="AK5:AO6"/>
    <mergeCell ref="A5:K6"/>
    <mergeCell ref="L5:P6"/>
    <mergeCell ref="Q5:U6"/>
    <mergeCell ref="V5:Z6"/>
    <mergeCell ref="AA5:AE6"/>
    <mergeCell ref="AF5:AJ6"/>
    <mergeCell ref="BO3:BS4"/>
    <mergeCell ref="AP3:AT4"/>
    <mergeCell ref="AU3:AY4"/>
    <mergeCell ref="AA3:AE4"/>
    <mergeCell ref="AF3:AJ4"/>
    <mergeCell ref="AK3:AO4"/>
    <mergeCell ref="BJ3:BN4"/>
    <mergeCell ref="A3:K4"/>
    <mergeCell ref="L3:P4"/>
    <mergeCell ref="Q3:U4"/>
    <mergeCell ref="L2:Z2"/>
    <mergeCell ref="AZ3:BD4"/>
    <mergeCell ref="V3:Z4"/>
    <mergeCell ref="AA2:AO2"/>
    <mergeCell ref="AP2:BD2"/>
    <mergeCell ref="BE3:BI4"/>
  </mergeCells>
  <printOptions/>
  <pageMargins left="0.4330708661417323" right="0.4330708661417323" top="0.5511811023622047" bottom="0.5511811023622047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76"/>
  <sheetViews>
    <sheetView zoomScale="85" zoomScaleNormal="85" zoomScalePageLayoutView="0" workbookViewId="0" topLeftCell="A1">
      <selection activeCell="BT29" sqref="A29:IV38"/>
    </sheetView>
  </sheetViews>
  <sheetFormatPr defaultColWidth="2.28125" defaultRowHeight="9.75" customHeight="1"/>
  <cols>
    <col min="1" max="1" width="5.7109375" style="2" bestFit="1" customWidth="1"/>
    <col min="2" max="9" width="2.7109375" style="2" customWidth="1"/>
    <col min="10" max="10" width="6.28125" style="2" customWidth="1"/>
    <col min="11" max="11" width="14.421875" style="2" customWidth="1"/>
    <col min="12" max="21" width="2.28125" style="2" hidden="1" customWidth="1"/>
    <col min="22" max="25" width="2.28125" style="2" customWidth="1"/>
    <col min="26" max="26" width="3.00390625" style="2" customWidth="1"/>
    <col min="27" max="41" width="2.28125" style="2" customWidth="1"/>
    <col min="42" max="50" width="1.8515625" style="2" customWidth="1"/>
    <col min="51" max="51" width="3.57421875" style="2" customWidth="1"/>
    <col min="52" max="54" width="1.8515625" style="2" customWidth="1"/>
    <col min="55" max="55" width="2.8515625" style="2" customWidth="1"/>
    <col min="56" max="56" width="2.7109375" style="2" customWidth="1"/>
    <col min="57" max="60" width="1.8515625" style="2" customWidth="1"/>
    <col min="61" max="61" width="3.421875" style="2" customWidth="1"/>
    <col min="62" max="65" width="1.8515625" style="2" customWidth="1"/>
    <col min="66" max="66" width="3.140625" style="2" customWidth="1"/>
    <col min="67" max="70" width="1.8515625" style="2" customWidth="1"/>
    <col min="71" max="71" width="3.28125" style="2" customWidth="1"/>
    <col min="72" max="16384" width="2.28125" style="2" customWidth="1"/>
  </cols>
  <sheetData>
    <row r="1" spans="1:71" ht="14.25" customHeight="1">
      <c r="A1" s="8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</row>
    <row r="2" spans="1:71" s="3" customFormat="1" ht="3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3" t="s">
        <v>45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18" t="s">
        <v>0</v>
      </c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20"/>
      <c r="AP2" s="18" t="s">
        <v>1</v>
      </c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20"/>
      <c r="BE2" s="18" t="s">
        <v>40</v>
      </c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20"/>
    </row>
    <row r="3" spans="1:71" s="3" customFormat="1" ht="9.75" customHeigh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7"/>
      <c r="L3" s="27">
        <v>2008</v>
      </c>
      <c r="M3" s="28"/>
      <c r="N3" s="28"/>
      <c r="O3" s="28"/>
      <c r="P3" s="28"/>
      <c r="Q3" s="28">
        <v>2009</v>
      </c>
      <c r="R3" s="28"/>
      <c r="S3" s="28"/>
      <c r="T3" s="28"/>
      <c r="U3" s="28"/>
      <c r="V3" s="28">
        <v>2010</v>
      </c>
      <c r="W3" s="28"/>
      <c r="X3" s="28"/>
      <c r="Y3" s="28"/>
      <c r="Z3" s="28"/>
      <c r="AA3" s="27">
        <v>2011</v>
      </c>
      <c r="AB3" s="28"/>
      <c r="AC3" s="28"/>
      <c r="AD3" s="28"/>
      <c r="AE3" s="28"/>
      <c r="AF3" s="28">
        <v>2012</v>
      </c>
      <c r="AG3" s="28"/>
      <c r="AH3" s="28"/>
      <c r="AI3" s="28"/>
      <c r="AJ3" s="28"/>
      <c r="AK3" s="28">
        <v>2013</v>
      </c>
      <c r="AL3" s="28"/>
      <c r="AM3" s="28"/>
      <c r="AN3" s="28"/>
      <c r="AO3" s="31"/>
      <c r="AP3" s="27">
        <v>2011</v>
      </c>
      <c r="AQ3" s="28"/>
      <c r="AR3" s="28"/>
      <c r="AS3" s="28"/>
      <c r="AT3" s="28"/>
      <c r="AU3" s="28">
        <v>2012</v>
      </c>
      <c r="AV3" s="28"/>
      <c r="AW3" s="28"/>
      <c r="AX3" s="28"/>
      <c r="AY3" s="28"/>
      <c r="AZ3" s="28">
        <v>2013</v>
      </c>
      <c r="BA3" s="28"/>
      <c r="BB3" s="28"/>
      <c r="BC3" s="28"/>
      <c r="BD3" s="31"/>
      <c r="BE3" s="27">
        <v>2011</v>
      </c>
      <c r="BF3" s="28"/>
      <c r="BG3" s="28"/>
      <c r="BH3" s="28"/>
      <c r="BI3" s="28"/>
      <c r="BJ3" s="28">
        <v>2012</v>
      </c>
      <c r="BK3" s="28"/>
      <c r="BL3" s="28"/>
      <c r="BM3" s="28"/>
      <c r="BN3" s="28"/>
      <c r="BO3" s="28">
        <v>2013</v>
      </c>
      <c r="BP3" s="28"/>
      <c r="BQ3" s="28"/>
      <c r="BR3" s="28"/>
      <c r="BS3" s="31"/>
    </row>
    <row r="4" spans="1:71" s="3" customFormat="1" ht="12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100"/>
      <c r="L4" s="29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29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2"/>
      <c r="AP4" s="29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2"/>
      <c r="BE4" s="29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2"/>
    </row>
    <row r="5" spans="1:71" ht="9.75" customHeight="1">
      <c r="A5" s="104" t="s">
        <v>3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34">
        <f>+L7</f>
        <v>11314.259109747998</v>
      </c>
      <c r="M5" s="35"/>
      <c r="N5" s="35"/>
      <c r="O5" s="35"/>
      <c r="P5" s="35"/>
      <c r="Q5" s="34">
        <f>+Q7</f>
        <v>13058.562795748</v>
      </c>
      <c r="R5" s="35"/>
      <c r="S5" s="35"/>
      <c r="T5" s="35"/>
      <c r="U5" s="35"/>
      <c r="V5" s="34">
        <f>+V7</f>
        <v>14476.808322747998</v>
      </c>
      <c r="W5" s="35"/>
      <c r="X5" s="35"/>
      <c r="Y5" s="35"/>
      <c r="Z5" s="35"/>
      <c r="AA5" s="34">
        <f>+AA7</f>
        <v>27012.808322748</v>
      </c>
      <c r="AB5" s="35"/>
      <c r="AC5" s="35"/>
      <c r="AD5" s="35"/>
      <c r="AE5" s="35"/>
      <c r="AF5" s="34">
        <f>+AF7</f>
        <v>28705.808322748</v>
      </c>
      <c r="AG5" s="35"/>
      <c r="AH5" s="35"/>
      <c r="AI5" s="35"/>
      <c r="AJ5" s="35"/>
      <c r="AK5" s="34">
        <f>+AK7</f>
        <v>29678.808322748</v>
      </c>
      <c r="AL5" s="35"/>
      <c r="AM5" s="35"/>
      <c r="AN5" s="35"/>
      <c r="AO5" s="35"/>
      <c r="AP5" s="34">
        <f>+AP7</f>
        <v>1249.1792816274872</v>
      </c>
      <c r="AQ5" s="35"/>
      <c r="AR5" s="35"/>
      <c r="AS5" s="35"/>
      <c r="AT5" s="35"/>
      <c r="AU5" s="34">
        <f>+AU7</f>
        <v>32097.179281627486</v>
      </c>
      <c r="AV5" s="35"/>
      <c r="AW5" s="35"/>
      <c r="AX5" s="35"/>
      <c r="AY5" s="35"/>
      <c r="AZ5" s="34">
        <f>+AZ7</f>
        <v>20263.679281627486</v>
      </c>
      <c r="BA5" s="35"/>
      <c r="BB5" s="35"/>
      <c r="BC5" s="35"/>
      <c r="BD5" s="35"/>
      <c r="BE5" s="34">
        <f>+BE7</f>
        <v>28261.987604375485</v>
      </c>
      <c r="BF5" s="35"/>
      <c r="BG5" s="35"/>
      <c r="BH5" s="35"/>
      <c r="BI5" s="35"/>
      <c r="BJ5" s="34">
        <f>+BJ7</f>
        <v>60802.987604375485</v>
      </c>
      <c r="BK5" s="35"/>
      <c r="BL5" s="35"/>
      <c r="BM5" s="35"/>
      <c r="BN5" s="35"/>
      <c r="BO5" s="34">
        <f>+BO7</f>
        <v>49942.487604375485</v>
      </c>
      <c r="BP5" s="35"/>
      <c r="BQ5" s="35"/>
      <c r="BR5" s="35"/>
      <c r="BS5" s="35"/>
    </row>
    <row r="6" spans="1:71" ht="4.5" customHeigh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6"/>
      <c r="L6" s="34"/>
      <c r="M6" s="35"/>
      <c r="N6" s="35"/>
      <c r="O6" s="35"/>
      <c r="P6" s="35"/>
      <c r="Q6" s="34"/>
      <c r="R6" s="35"/>
      <c r="S6" s="35"/>
      <c r="T6" s="35"/>
      <c r="U6" s="35"/>
      <c r="V6" s="34"/>
      <c r="W6" s="35"/>
      <c r="X6" s="35"/>
      <c r="Y6" s="35"/>
      <c r="Z6" s="35"/>
      <c r="AA6" s="34"/>
      <c r="AB6" s="35"/>
      <c r="AC6" s="35"/>
      <c r="AD6" s="35"/>
      <c r="AE6" s="35"/>
      <c r="AF6" s="34"/>
      <c r="AG6" s="35"/>
      <c r="AH6" s="35"/>
      <c r="AI6" s="35"/>
      <c r="AJ6" s="35"/>
      <c r="AK6" s="34"/>
      <c r="AL6" s="35"/>
      <c r="AM6" s="35"/>
      <c r="AN6" s="35"/>
      <c r="AO6" s="35"/>
      <c r="AP6" s="34"/>
      <c r="AQ6" s="35"/>
      <c r="AR6" s="35"/>
      <c r="AS6" s="35"/>
      <c r="AT6" s="35"/>
      <c r="AU6" s="34"/>
      <c r="AV6" s="35"/>
      <c r="AW6" s="35"/>
      <c r="AX6" s="35"/>
      <c r="AY6" s="35"/>
      <c r="AZ6" s="34"/>
      <c r="BA6" s="35"/>
      <c r="BB6" s="35"/>
      <c r="BC6" s="35"/>
      <c r="BD6" s="35"/>
      <c r="BE6" s="34"/>
      <c r="BF6" s="35"/>
      <c r="BG6" s="35"/>
      <c r="BH6" s="35"/>
      <c r="BI6" s="35"/>
      <c r="BJ6" s="34"/>
      <c r="BK6" s="35"/>
      <c r="BL6" s="35"/>
      <c r="BM6" s="35"/>
      <c r="BN6" s="35"/>
      <c r="BO6" s="34"/>
      <c r="BP6" s="35"/>
      <c r="BQ6" s="35"/>
      <c r="BR6" s="35"/>
      <c r="BS6" s="35"/>
    </row>
    <row r="7" spans="1:71" ht="7.5" customHeight="1">
      <c r="A7" s="101" t="s">
        <v>4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  <c r="L7" s="42">
        <f>+L9+L15+L27</f>
        <v>11314.259109747998</v>
      </c>
      <c r="M7" s="43"/>
      <c r="N7" s="43"/>
      <c r="O7" s="43"/>
      <c r="P7" s="43"/>
      <c r="Q7" s="42">
        <f>+Q9+Q15+Q27</f>
        <v>13058.562795748</v>
      </c>
      <c r="R7" s="43"/>
      <c r="S7" s="43"/>
      <c r="T7" s="43"/>
      <c r="U7" s="43"/>
      <c r="V7" s="42">
        <f>+V9+V15+V27</f>
        <v>14476.808322747998</v>
      </c>
      <c r="W7" s="43"/>
      <c r="X7" s="43"/>
      <c r="Y7" s="43"/>
      <c r="Z7" s="43"/>
      <c r="AA7" s="42">
        <f>+AA9+AA15+AA27</f>
        <v>27012.808322748</v>
      </c>
      <c r="AB7" s="43"/>
      <c r="AC7" s="43"/>
      <c r="AD7" s="43"/>
      <c r="AE7" s="43"/>
      <c r="AF7" s="42">
        <f>+AF9+AF15+AF27</f>
        <v>28705.808322748</v>
      </c>
      <c r="AG7" s="43"/>
      <c r="AH7" s="43"/>
      <c r="AI7" s="43"/>
      <c r="AJ7" s="43"/>
      <c r="AK7" s="42">
        <f>+AK9+AK15+AK27</f>
        <v>29678.808322748</v>
      </c>
      <c r="AL7" s="43"/>
      <c r="AM7" s="43"/>
      <c r="AN7" s="43"/>
      <c r="AO7" s="43"/>
      <c r="AP7" s="42">
        <f>+AP9+AP15+AP27</f>
        <v>1249.1792816274872</v>
      </c>
      <c r="AQ7" s="43"/>
      <c r="AR7" s="43"/>
      <c r="AS7" s="43"/>
      <c r="AT7" s="43"/>
      <c r="AU7" s="42">
        <f>+AU9+AU15+AU27</f>
        <v>32097.179281627486</v>
      </c>
      <c r="AV7" s="43"/>
      <c r="AW7" s="43"/>
      <c r="AX7" s="43"/>
      <c r="AY7" s="43"/>
      <c r="AZ7" s="42">
        <f>+AZ9+AZ15+AZ27</f>
        <v>20263.679281627486</v>
      </c>
      <c r="BA7" s="43"/>
      <c r="BB7" s="43"/>
      <c r="BC7" s="43"/>
      <c r="BD7" s="43"/>
      <c r="BE7" s="42">
        <f>AA7+AP7</f>
        <v>28261.987604375485</v>
      </c>
      <c r="BF7" s="43"/>
      <c r="BG7" s="43"/>
      <c r="BH7" s="43"/>
      <c r="BI7" s="43"/>
      <c r="BJ7" s="42">
        <f>AF7+AU7</f>
        <v>60802.987604375485</v>
      </c>
      <c r="BK7" s="43"/>
      <c r="BL7" s="43"/>
      <c r="BM7" s="43"/>
      <c r="BN7" s="43"/>
      <c r="BO7" s="42">
        <f>AK7+AZ7</f>
        <v>49942.487604375485</v>
      </c>
      <c r="BP7" s="43"/>
      <c r="BQ7" s="43"/>
      <c r="BR7" s="43"/>
      <c r="BS7" s="43"/>
    </row>
    <row r="8" spans="1:71" ht="7.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3"/>
      <c r="L8" s="42"/>
      <c r="M8" s="43"/>
      <c r="N8" s="43"/>
      <c r="O8" s="43"/>
      <c r="P8" s="43"/>
      <c r="Q8" s="42"/>
      <c r="R8" s="43"/>
      <c r="S8" s="43"/>
      <c r="T8" s="43"/>
      <c r="U8" s="43"/>
      <c r="V8" s="42"/>
      <c r="W8" s="43"/>
      <c r="X8" s="43"/>
      <c r="Y8" s="43"/>
      <c r="Z8" s="43"/>
      <c r="AA8" s="42"/>
      <c r="AB8" s="43"/>
      <c r="AC8" s="43"/>
      <c r="AD8" s="43"/>
      <c r="AE8" s="43"/>
      <c r="AF8" s="42"/>
      <c r="AG8" s="43"/>
      <c r="AH8" s="43"/>
      <c r="AI8" s="43"/>
      <c r="AJ8" s="43"/>
      <c r="AK8" s="42"/>
      <c r="AL8" s="43"/>
      <c r="AM8" s="43"/>
      <c r="AN8" s="43"/>
      <c r="AO8" s="43"/>
      <c r="AP8" s="42"/>
      <c r="AQ8" s="43"/>
      <c r="AR8" s="43"/>
      <c r="AS8" s="43"/>
      <c r="AT8" s="43"/>
      <c r="AU8" s="42"/>
      <c r="AV8" s="43"/>
      <c r="AW8" s="43"/>
      <c r="AX8" s="43"/>
      <c r="AY8" s="43"/>
      <c r="AZ8" s="42"/>
      <c r="BA8" s="43"/>
      <c r="BB8" s="43"/>
      <c r="BC8" s="43"/>
      <c r="BD8" s="43"/>
      <c r="BE8" s="42"/>
      <c r="BF8" s="43"/>
      <c r="BG8" s="43"/>
      <c r="BH8" s="43"/>
      <c r="BI8" s="43"/>
      <c r="BJ8" s="42"/>
      <c r="BK8" s="43"/>
      <c r="BL8" s="43"/>
      <c r="BM8" s="43"/>
      <c r="BN8" s="43"/>
      <c r="BO8" s="42"/>
      <c r="BP8" s="43"/>
      <c r="BQ8" s="43"/>
      <c r="BR8" s="43"/>
      <c r="BS8" s="43"/>
    </row>
    <row r="9" spans="1:71" s="6" customFormat="1" ht="7.5" customHeight="1">
      <c r="A9" s="110" t="s">
        <v>5</v>
      </c>
      <c r="B9" s="111"/>
      <c r="C9" s="111"/>
      <c r="D9" s="111"/>
      <c r="E9" s="111"/>
      <c r="F9" s="111"/>
      <c r="G9" s="111"/>
      <c r="H9" s="111"/>
      <c r="I9" s="111"/>
      <c r="J9" s="111"/>
      <c r="K9" s="112"/>
      <c r="L9" s="44">
        <f>+L11+L13</f>
        <v>5125.450787</v>
      </c>
      <c r="M9" s="45"/>
      <c r="N9" s="45"/>
      <c r="O9" s="45"/>
      <c r="P9" s="45"/>
      <c r="Q9" s="44">
        <f>+Q11+Q13</f>
        <v>6869.754473</v>
      </c>
      <c r="R9" s="45"/>
      <c r="S9" s="45"/>
      <c r="T9" s="45"/>
      <c r="U9" s="45"/>
      <c r="V9" s="44">
        <f>+V11+V13</f>
        <v>8288</v>
      </c>
      <c r="W9" s="45"/>
      <c r="X9" s="45"/>
      <c r="Y9" s="45"/>
      <c r="Z9" s="45"/>
      <c r="AA9" s="44">
        <f>+AA11+AA13</f>
        <v>20824</v>
      </c>
      <c r="AB9" s="45"/>
      <c r="AC9" s="45"/>
      <c r="AD9" s="45"/>
      <c r="AE9" s="45"/>
      <c r="AF9" s="44">
        <f>+AF11+AF13</f>
        <v>22517</v>
      </c>
      <c r="AG9" s="45"/>
      <c r="AH9" s="45"/>
      <c r="AI9" s="45"/>
      <c r="AJ9" s="45"/>
      <c r="AK9" s="44">
        <f>+AK11+AK13</f>
        <v>23490</v>
      </c>
      <c r="AL9" s="45"/>
      <c r="AM9" s="45"/>
      <c r="AN9" s="45"/>
      <c r="AO9" s="45"/>
      <c r="AP9" s="44">
        <f>+AP11+AP13</f>
        <v>764</v>
      </c>
      <c r="AQ9" s="45"/>
      <c r="AR9" s="45"/>
      <c r="AS9" s="45"/>
      <c r="AT9" s="45"/>
      <c r="AU9" s="44">
        <f>+AU11+AU13</f>
        <v>30182</v>
      </c>
      <c r="AV9" s="45"/>
      <c r="AW9" s="45"/>
      <c r="AX9" s="45"/>
      <c r="AY9" s="45"/>
      <c r="AZ9" s="44">
        <f>+AZ11+AZ13</f>
        <v>19682</v>
      </c>
      <c r="BA9" s="45"/>
      <c r="BB9" s="45"/>
      <c r="BC9" s="45"/>
      <c r="BD9" s="45"/>
      <c r="BE9" s="44">
        <f>+BE11+BE13</f>
        <v>21588</v>
      </c>
      <c r="BF9" s="45"/>
      <c r="BG9" s="45"/>
      <c r="BH9" s="45"/>
      <c r="BI9" s="45"/>
      <c r="BJ9" s="44">
        <f>+BJ11+BJ13</f>
        <v>52699</v>
      </c>
      <c r="BK9" s="45"/>
      <c r="BL9" s="45"/>
      <c r="BM9" s="45"/>
      <c r="BN9" s="45"/>
      <c r="BO9" s="44">
        <f>+BO11+BO13</f>
        <v>43172</v>
      </c>
      <c r="BP9" s="45"/>
      <c r="BQ9" s="45"/>
      <c r="BR9" s="45"/>
      <c r="BS9" s="45"/>
    </row>
    <row r="10" spans="1:71" s="6" customFormat="1" ht="7.5" customHeigh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2"/>
      <c r="L10" s="44"/>
      <c r="M10" s="45"/>
      <c r="N10" s="45"/>
      <c r="O10" s="45"/>
      <c r="P10" s="45"/>
      <c r="Q10" s="44"/>
      <c r="R10" s="45"/>
      <c r="S10" s="45"/>
      <c r="T10" s="45"/>
      <c r="U10" s="45"/>
      <c r="V10" s="44"/>
      <c r="W10" s="45"/>
      <c r="X10" s="45"/>
      <c r="Y10" s="45"/>
      <c r="Z10" s="45"/>
      <c r="AA10" s="44"/>
      <c r="AB10" s="45"/>
      <c r="AC10" s="45"/>
      <c r="AD10" s="45"/>
      <c r="AE10" s="45"/>
      <c r="AF10" s="44"/>
      <c r="AG10" s="45"/>
      <c r="AH10" s="45"/>
      <c r="AI10" s="45"/>
      <c r="AJ10" s="45"/>
      <c r="AK10" s="44"/>
      <c r="AL10" s="45"/>
      <c r="AM10" s="45"/>
      <c r="AN10" s="45"/>
      <c r="AO10" s="45"/>
      <c r="AP10" s="44"/>
      <c r="AQ10" s="45"/>
      <c r="AR10" s="45"/>
      <c r="AS10" s="45"/>
      <c r="AT10" s="45"/>
      <c r="AU10" s="44"/>
      <c r="AV10" s="45"/>
      <c r="AW10" s="45"/>
      <c r="AX10" s="45"/>
      <c r="AY10" s="45"/>
      <c r="AZ10" s="44"/>
      <c r="BA10" s="45"/>
      <c r="BB10" s="45"/>
      <c r="BC10" s="45"/>
      <c r="BD10" s="45"/>
      <c r="BE10" s="44"/>
      <c r="BF10" s="45"/>
      <c r="BG10" s="45"/>
      <c r="BH10" s="45"/>
      <c r="BI10" s="45"/>
      <c r="BJ10" s="44"/>
      <c r="BK10" s="45"/>
      <c r="BL10" s="45"/>
      <c r="BM10" s="45"/>
      <c r="BN10" s="45"/>
      <c r="BO10" s="44"/>
      <c r="BP10" s="45"/>
      <c r="BQ10" s="45"/>
      <c r="BR10" s="45"/>
      <c r="BS10" s="45"/>
    </row>
    <row r="11" spans="1:71" s="5" customFormat="1" ht="8.25" customHeight="1">
      <c r="A11" s="107" t="s">
        <v>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9"/>
      <c r="L11" s="54">
        <f>3492+959</f>
        <v>4451</v>
      </c>
      <c r="M11" s="55"/>
      <c r="N11" s="55"/>
      <c r="O11" s="55"/>
      <c r="P11" s="55"/>
      <c r="Q11" s="55">
        <f>4835+1142</f>
        <v>5977</v>
      </c>
      <c r="R11" s="55"/>
      <c r="S11" s="55"/>
      <c r="T11" s="55"/>
      <c r="U11" s="55"/>
      <c r="V11" s="55">
        <f>1414+1215</f>
        <v>2629</v>
      </c>
      <c r="W11" s="55"/>
      <c r="X11" s="55"/>
      <c r="Y11" s="55"/>
      <c r="Z11" s="55"/>
      <c r="AA11" s="54">
        <f>9+18026</f>
        <v>18035</v>
      </c>
      <c r="AB11" s="55"/>
      <c r="AC11" s="55"/>
      <c r="AD11" s="55"/>
      <c r="AE11" s="55"/>
      <c r="AF11" s="55">
        <f>10+19393</f>
        <v>19403</v>
      </c>
      <c r="AG11" s="55"/>
      <c r="AH11" s="55"/>
      <c r="AI11" s="55"/>
      <c r="AJ11" s="55"/>
      <c r="AK11" s="55">
        <f>10+20520</f>
        <v>20530</v>
      </c>
      <c r="AL11" s="55"/>
      <c r="AM11" s="55"/>
      <c r="AN11" s="55"/>
      <c r="AO11" s="57"/>
      <c r="AP11" s="54">
        <v>0</v>
      </c>
      <c r="AQ11" s="55"/>
      <c r="AR11" s="55"/>
      <c r="AS11" s="55"/>
      <c r="AT11" s="55"/>
      <c r="AU11" s="55">
        <v>750</v>
      </c>
      <c r="AV11" s="55"/>
      <c r="AW11" s="55"/>
      <c r="AX11" s="55"/>
      <c r="AY11" s="55"/>
      <c r="AZ11" s="55">
        <v>750</v>
      </c>
      <c r="BA11" s="55"/>
      <c r="BB11" s="55"/>
      <c r="BC11" s="55"/>
      <c r="BD11" s="57"/>
      <c r="BE11" s="54">
        <f>AA11+AP11</f>
        <v>18035</v>
      </c>
      <c r="BF11" s="55"/>
      <c r="BG11" s="55"/>
      <c r="BH11" s="55"/>
      <c r="BI11" s="55"/>
      <c r="BJ11" s="55">
        <f>AF11+AU11</f>
        <v>20153</v>
      </c>
      <c r="BK11" s="55"/>
      <c r="BL11" s="55"/>
      <c r="BM11" s="55"/>
      <c r="BN11" s="55"/>
      <c r="BO11" s="55">
        <f>AK11+AZ11</f>
        <v>21280</v>
      </c>
      <c r="BP11" s="55"/>
      <c r="BQ11" s="55"/>
      <c r="BR11" s="55"/>
      <c r="BS11" s="57"/>
    </row>
    <row r="12" spans="1:71" s="5" customFormat="1" ht="8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9"/>
      <c r="L12" s="54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4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7"/>
      <c r="AP12" s="54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7"/>
      <c r="BE12" s="54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7"/>
    </row>
    <row r="13" spans="1:71" s="5" customFormat="1" ht="8.25" customHeight="1">
      <c r="A13" s="107" t="s">
        <v>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9"/>
      <c r="L13" s="54">
        <v>674.450787</v>
      </c>
      <c r="M13" s="55"/>
      <c r="N13" s="55"/>
      <c r="O13" s="55"/>
      <c r="P13" s="55"/>
      <c r="Q13" s="55">
        <v>892.754473</v>
      </c>
      <c r="R13" s="55"/>
      <c r="S13" s="55"/>
      <c r="T13" s="55"/>
      <c r="U13" s="55"/>
      <c r="V13" s="55">
        <v>5659</v>
      </c>
      <c r="W13" s="55"/>
      <c r="X13" s="55"/>
      <c r="Y13" s="55"/>
      <c r="Z13" s="55"/>
      <c r="AA13" s="54">
        <v>2789</v>
      </c>
      <c r="AB13" s="55"/>
      <c r="AC13" s="55"/>
      <c r="AD13" s="55"/>
      <c r="AE13" s="55"/>
      <c r="AF13" s="55">
        <v>3114</v>
      </c>
      <c r="AG13" s="55"/>
      <c r="AH13" s="55"/>
      <c r="AI13" s="55"/>
      <c r="AJ13" s="55"/>
      <c r="AK13" s="55">
        <v>2960</v>
      </c>
      <c r="AL13" s="55"/>
      <c r="AM13" s="55"/>
      <c r="AN13" s="55"/>
      <c r="AO13" s="55"/>
      <c r="AP13" s="54">
        <v>764</v>
      </c>
      <c r="AQ13" s="55"/>
      <c r="AR13" s="55"/>
      <c r="AS13" s="55"/>
      <c r="AT13" s="55"/>
      <c r="AU13" s="55">
        <v>29432</v>
      </c>
      <c r="AV13" s="55"/>
      <c r="AW13" s="55"/>
      <c r="AX13" s="55"/>
      <c r="AY13" s="55"/>
      <c r="AZ13" s="55">
        <v>18932</v>
      </c>
      <c r="BA13" s="55"/>
      <c r="BB13" s="55"/>
      <c r="BC13" s="55"/>
      <c r="BD13" s="57"/>
      <c r="BE13" s="54">
        <f>AA13+AP13</f>
        <v>3553</v>
      </c>
      <c r="BF13" s="55"/>
      <c r="BG13" s="55"/>
      <c r="BH13" s="55"/>
      <c r="BI13" s="55"/>
      <c r="BJ13" s="55">
        <f>AF13+AU13</f>
        <v>32546</v>
      </c>
      <c r="BK13" s="55"/>
      <c r="BL13" s="55"/>
      <c r="BM13" s="55"/>
      <c r="BN13" s="55"/>
      <c r="BO13" s="55">
        <f>AK13+AZ13</f>
        <v>21892</v>
      </c>
      <c r="BP13" s="55"/>
      <c r="BQ13" s="55"/>
      <c r="BR13" s="55"/>
      <c r="BS13" s="57"/>
    </row>
    <row r="14" spans="1:71" s="5" customFormat="1" ht="8.25" customHeight="1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9"/>
      <c r="L14" s="54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4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4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7"/>
      <c r="BE14" s="54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7"/>
    </row>
    <row r="15" spans="1:71" s="6" customFormat="1" ht="7.5" customHeight="1">
      <c r="A15" s="110" t="s">
        <v>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2"/>
      <c r="L15" s="44">
        <f>+L17+L19</f>
        <v>6188.808322747998</v>
      </c>
      <c r="M15" s="45"/>
      <c r="N15" s="45"/>
      <c r="O15" s="45"/>
      <c r="P15" s="45"/>
      <c r="Q15" s="44">
        <f>+Q17+Q19</f>
        <v>6188.808322747998</v>
      </c>
      <c r="R15" s="45"/>
      <c r="S15" s="45"/>
      <c r="T15" s="45"/>
      <c r="U15" s="45"/>
      <c r="V15" s="44">
        <f>+V17+V19</f>
        <v>6188.808322747998</v>
      </c>
      <c r="W15" s="45"/>
      <c r="X15" s="45"/>
      <c r="Y15" s="45"/>
      <c r="Z15" s="45"/>
      <c r="AA15" s="44">
        <f>+AA17+AA19</f>
        <v>6188.808322747998</v>
      </c>
      <c r="AB15" s="45"/>
      <c r="AC15" s="45"/>
      <c r="AD15" s="45"/>
      <c r="AE15" s="45"/>
      <c r="AF15" s="44">
        <f>+AF17+AF19</f>
        <v>6188.808322747998</v>
      </c>
      <c r="AG15" s="45"/>
      <c r="AH15" s="45"/>
      <c r="AI15" s="45"/>
      <c r="AJ15" s="45"/>
      <c r="AK15" s="44">
        <f>+AK17+AK19</f>
        <v>6188.808322747998</v>
      </c>
      <c r="AL15" s="45"/>
      <c r="AM15" s="45"/>
      <c r="AN15" s="45"/>
      <c r="AO15" s="45"/>
      <c r="AP15" s="54">
        <f>+AP17+AP19</f>
        <v>0</v>
      </c>
      <c r="AQ15" s="55"/>
      <c r="AR15" s="55"/>
      <c r="AS15" s="55"/>
      <c r="AT15" s="55"/>
      <c r="AU15" s="54">
        <f>+AU17+AU19</f>
        <v>0</v>
      </c>
      <c r="AV15" s="55"/>
      <c r="AW15" s="55"/>
      <c r="AX15" s="55"/>
      <c r="AY15" s="55"/>
      <c r="AZ15" s="54">
        <f>+AZ17+AZ19</f>
        <v>0</v>
      </c>
      <c r="BA15" s="55"/>
      <c r="BB15" s="55"/>
      <c r="BC15" s="55"/>
      <c r="BD15" s="55"/>
      <c r="BE15" s="44">
        <f>+BE17+BE19</f>
        <v>6188.808322747998</v>
      </c>
      <c r="BF15" s="45"/>
      <c r="BG15" s="45"/>
      <c r="BH15" s="45"/>
      <c r="BI15" s="45"/>
      <c r="BJ15" s="44">
        <f>+BJ17+BJ19</f>
        <v>6188.808322747998</v>
      </c>
      <c r="BK15" s="45"/>
      <c r="BL15" s="45"/>
      <c r="BM15" s="45"/>
      <c r="BN15" s="45"/>
      <c r="BO15" s="44">
        <f>+BO17+BO19</f>
        <v>6188.808322747998</v>
      </c>
      <c r="BP15" s="45"/>
      <c r="BQ15" s="45"/>
      <c r="BR15" s="45"/>
      <c r="BS15" s="45"/>
    </row>
    <row r="16" spans="1:71" s="6" customFormat="1" ht="7.5" customHeight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2"/>
      <c r="L16" s="44"/>
      <c r="M16" s="45"/>
      <c r="N16" s="45"/>
      <c r="O16" s="45"/>
      <c r="P16" s="45"/>
      <c r="Q16" s="44"/>
      <c r="R16" s="45"/>
      <c r="S16" s="45"/>
      <c r="T16" s="45"/>
      <c r="U16" s="45"/>
      <c r="V16" s="44"/>
      <c r="W16" s="45"/>
      <c r="X16" s="45"/>
      <c r="Y16" s="45"/>
      <c r="Z16" s="45"/>
      <c r="AA16" s="44"/>
      <c r="AB16" s="45"/>
      <c r="AC16" s="45"/>
      <c r="AD16" s="45"/>
      <c r="AE16" s="45"/>
      <c r="AF16" s="44"/>
      <c r="AG16" s="45"/>
      <c r="AH16" s="45"/>
      <c r="AI16" s="45"/>
      <c r="AJ16" s="45"/>
      <c r="AK16" s="44"/>
      <c r="AL16" s="45"/>
      <c r="AM16" s="45"/>
      <c r="AN16" s="45"/>
      <c r="AO16" s="45"/>
      <c r="AP16" s="54"/>
      <c r="AQ16" s="55"/>
      <c r="AR16" s="55"/>
      <c r="AS16" s="55"/>
      <c r="AT16" s="55"/>
      <c r="AU16" s="54"/>
      <c r="AV16" s="55"/>
      <c r="AW16" s="55"/>
      <c r="AX16" s="55"/>
      <c r="AY16" s="55"/>
      <c r="AZ16" s="54"/>
      <c r="BA16" s="55"/>
      <c r="BB16" s="55"/>
      <c r="BC16" s="55"/>
      <c r="BD16" s="55"/>
      <c r="BE16" s="44"/>
      <c r="BF16" s="45"/>
      <c r="BG16" s="45"/>
      <c r="BH16" s="45"/>
      <c r="BI16" s="45"/>
      <c r="BJ16" s="44"/>
      <c r="BK16" s="45"/>
      <c r="BL16" s="45"/>
      <c r="BM16" s="45"/>
      <c r="BN16" s="45"/>
      <c r="BO16" s="44"/>
      <c r="BP16" s="45"/>
      <c r="BQ16" s="45"/>
      <c r="BR16" s="45"/>
      <c r="BS16" s="45"/>
    </row>
    <row r="17" spans="1:71" s="5" customFormat="1" ht="8.25" customHeight="1">
      <c r="A17" s="107" t="s">
        <v>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9"/>
      <c r="L17" s="54">
        <v>0</v>
      </c>
      <c r="M17" s="55"/>
      <c r="N17" s="55"/>
      <c r="O17" s="55"/>
      <c r="P17" s="55"/>
      <c r="Q17" s="55">
        <v>0</v>
      </c>
      <c r="R17" s="55"/>
      <c r="S17" s="55"/>
      <c r="T17" s="55"/>
      <c r="U17" s="55"/>
      <c r="V17" s="55">
        <v>0</v>
      </c>
      <c r="W17" s="55"/>
      <c r="X17" s="55"/>
      <c r="Y17" s="55"/>
      <c r="Z17" s="55"/>
      <c r="AA17" s="54">
        <v>0</v>
      </c>
      <c r="AB17" s="55"/>
      <c r="AC17" s="55"/>
      <c r="AD17" s="55"/>
      <c r="AE17" s="55"/>
      <c r="AF17" s="55">
        <v>0</v>
      </c>
      <c r="AG17" s="55"/>
      <c r="AH17" s="55"/>
      <c r="AI17" s="55"/>
      <c r="AJ17" s="55"/>
      <c r="AK17" s="55">
        <v>0</v>
      </c>
      <c r="AL17" s="55"/>
      <c r="AM17" s="55"/>
      <c r="AN17" s="55"/>
      <c r="AO17" s="57"/>
      <c r="AP17" s="54">
        <v>0</v>
      </c>
      <c r="AQ17" s="55"/>
      <c r="AR17" s="55"/>
      <c r="AS17" s="55"/>
      <c r="AT17" s="55"/>
      <c r="AU17" s="54">
        <v>0</v>
      </c>
      <c r="AV17" s="55"/>
      <c r="AW17" s="55"/>
      <c r="AX17" s="55"/>
      <c r="AY17" s="55"/>
      <c r="AZ17" s="54">
        <v>0</v>
      </c>
      <c r="BA17" s="55"/>
      <c r="BB17" s="55"/>
      <c r="BC17" s="55"/>
      <c r="BD17" s="55"/>
      <c r="BE17" s="54">
        <f>AA17+AP17</f>
        <v>0</v>
      </c>
      <c r="BF17" s="55"/>
      <c r="BG17" s="55"/>
      <c r="BH17" s="55"/>
      <c r="BI17" s="55"/>
      <c r="BJ17" s="55">
        <f>AF17+AU17</f>
        <v>0</v>
      </c>
      <c r="BK17" s="55"/>
      <c r="BL17" s="55"/>
      <c r="BM17" s="55"/>
      <c r="BN17" s="55"/>
      <c r="BO17" s="55">
        <f>AK17+AZ17</f>
        <v>0</v>
      </c>
      <c r="BP17" s="55"/>
      <c r="BQ17" s="55"/>
      <c r="BR17" s="55"/>
      <c r="BS17" s="57"/>
    </row>
    <row r="18" spans="1:71" s="5" customFormat="1" ht="8.25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9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4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7"/>
      <c r="AP18" s="54"/>
      <c r="AQ18" s="55"/>
      <c r="AR18" s="55"/>
      <c r="AS18" s="55"/>
      <c r="AT18" s="55"/>
      <c r="AU18" s="54"/>
      <c r="AV18" s="55"/>
      <c r="AW18" s="55"/>
      <c r="AX18" s="55"/>
      <c r="AY18" s="55"/>
      <c r="AZ18" s="54"/>
      <c r="BA18" s="55"/>
      <c r="BB18" s="55"/>
      <c r="BC18" s="55"/>
      <c r="BD18" s="55"/>
      <c r="BE18" s="54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7"/>
    </row>
    <row r="19" spans="1:71" s="5" customFormat="1" ht="8.25" customHeight="1">
      <c r="A19" s="107" t="s">
        <v>10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9"/>
      <c r="L19" s="54">
        <f>+L21+L23+L25</f>
        <v>6188.808322747998</v>
      </c>
      <c r="M19" s="55"/>
      <c r="N19" s="55"/>
      <c r="O19" s="55"/>
      <c r="P19" s="55"/>
      <c r="Q19" s="54">
        <f>+Q21+Q23+Q25</f>
        <v>6188.808322747998</v>
      </c>
      <c r="R19" s="55"/>
      <c r="S19" s="55"/>
      <c r="T19" s="55"/>
      <c r="U19" s="55"/>
      <c r="V19" s="54">
        <f>+V21+V23+V25</f>
        <v>6188.808322747998</v>
      </c>
      <c r="W19" s="55"/>
      <c r="X19" s="55"/>
      <c r="Y19" s="55"/>
      <c r="Z19" s="55"/>
      <c r="AA19" s="54">
        <f>+AA21+AA23+AA25</f>
        <v>6188.808322747998</v>
      </c>
      <c r="AB19" s="55"/>
      <c r="AC19" s="55"/>
      <c r="AD19" s="55"/>
      <c r="AE19" s="55"/>
      <c r="AF19" s="54">
        <f>+AF21+AF23+AF25</f>
        <v>6188.808322747998</v>
      </c>
      <c r="AG19" s="55"/>
      <c r="AH19" s="55"/>
      <c r="AI19" s="55"/>
      <c r="AJ19" s="55"/>
      <c r="AK19" s="54">
        <f>+AK21+AK23+AK25</f>
        <v>6188.808322747998</v>
      </c>
      <c r="AL19" s="55"/>
      <c r="AM19" s="55"/>
      <c r="AN19" s="55"/>
      <c r="AO19" s="55"/>
      <c r="AP19" s="54">
        <f>+AP21+AP23+AP25</f>
        <v>0</v>
      </c>
      <c r="AQ19" s="55"/>
      <c r="AR19" s="55"/>
      <c r="AS19" s="55"/>
      <c r="AT19" s="55"/>
      <c r="AU19" s="54">
        <f>+AU21+AU23+AU25</f>
        <v>0</v>
      </c>
      <c r="AV19" s="55"/>
      <c r="AW19" s="55"/>
      <c r="AX19" s="55"/>
      <c r="AY19" s="55"/>
      <c r="AZ19" s="54">
        <f>+AZ21+AZ23+AZ25</f>
        <v>0</v>
      </c>
      <c r="BA19" s="55"/>
      <c r="BB19" s="55"/>
      <c r="BC19" s="55"/>
      <c r="BD19" s="55"/>
      <c r="BE19" s="54">
        <f>+BE21+BE23+BE25</f>
        <v>6188.808322747998</v>
      </c>
      <c r="BF19" s="55"/>
      <c r="BG19" s="55"/>
      <c r="BH19" s="55"/>
      <c r="BI19" s="55"/>
      <c r="BJ19" s="54">
        <f>+BJ21+BJ23+BJ25</f>
        <v>6188.808322747998</v>
      </c>
      <c r="BK19" s="55"/>
      <c r="BL19" s="55"/>
      <c r="BM19" s="55"/>
      <c r="BN19" s="55"/>
      <c r="BO19" s="54">
        <f>+BO21+BO23+BO25</f>
        <v>6188.808322747998</v>
      </c>
      <c r="BP19" s="55"/>
      <c r="BQ19" s="55"/>
      <c r="BR19" s="55"/>
      <c r="BS19" s="55"/>
    </row>
    <row r="20" spans="1:71" s="5" customFormat="1" ht="8.25" customHeight="1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9"/>
      <c r="L20" s="54"/>
      <c r="M20" s="55"/>
      <c r="N20" s="55"/>
      <c r="O20" s="55"/>
      <c r="P20" s="55"/>
      <c r="Q20" s="54"/>
      <c r="R20" s="55"/>
      <c r="S20" s="55"/>
      <c r="T20" s="55"/>
      <c r="U20" s="55"/>
      <c r="V20" s="54"/>
      <c r="W20" s="55"/>
      <c r="X20" s="55"/>
      <c r="Y20" s="55"/>
      <c r="Z20" s="55"/>
      <c r="AA20" s="54"/>
      <c r="AB20" s="55"/>
      <c r="AC20" s="55"/>
      <c r="AD20" s="55"/>
      <c r="AE20" s="55"/>
      <c r="AF20" s="54"/>
      <c r="AG20" s="55"/>
      <c r="AH20" s="55"/>
      <c r="AI20" s="55"/>
      <c r="AJ20" s="55"/>
      <c r="AK20" s="54"/>
      <c r="AL20" s="55"/>
      <c r="AM20" s="55"/>
      <c r="AN20" s="55"/>
      <c r="AO20" s="55"/>
      <c r="AP20" s="54"/>
      <c r="AQ20" s="55"/>
      <c r="AR20" s="55"/>
      <c r="AS20" s="55"/>
      <c r="AT20" s="55"/>
      <c r="AU20" s="54"/>
      <c r="AV20" s="55"/>
      <c r="AW20" s="55"/>
      <c r="AX20" s="55"/>
      <c r="AY20" s="55"/>
      <c r="AZ20" s="54"/>
      <c r="BA20" s="55"/>
      <c r="BB20" s="55"/>
      <c r="BC20" s="55"/>
      <c r="BD20" s="55"/>
      <c r="BE20" s="54"/>
      <c r="BF20" s="55"/>
      <c r="BG20" s="55"/>
      <c r="BH20" s="55"/>
      <c r="BI20" s="55"/>
      <c r="BJ20" s="54"/>
      <c r="BK20" s="55"/>
      <c r="BL20" s="55"/>
      <c r="BM20" s="55"/>
      <c r="BN20" s="55"/>
      <c r="BO20" s="54"/>
      <c r="BP20" s="55"/>
      <c r="BQ20" s="55"/>
      <c r="BR20" s="55"/>
      <c r="BS20" s="55"/>
    </row>
    <row r="21" spans="1:71" s="3" customFormat="1" ht="9.75" customHeight="1">
      <c r="A21" s="113" t="s">
        <v>11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5"/>
      <c r="L21" s="54">
        <v>0</v>
      </c>
      <c r="M21" s="55"/>
      <c r="N21" s="55"/>
      <c r="O21" s="55"/>
      <c r="P21" s="55"/>
      <c r="Q21" s="54">
        <v>0</v>
      </c>
      <c r="R21" s="55"/>
      <c r="S21" s="55"/>
      <c r="T21" s="55"/>
      <c r="U21" s="55"/>
      <c r="V21" s="54">
        <v>0</v>
      </c>
      <c r="W21" s="55"/>
      <c r="X21" s="55"/>
      <c r="Y21" s="55"/>
      <c r="Z21" s="55"/>
      <c r="AA21" s="54">
        <v>0</v>
      </c>
      <c r="AB21" s="55"/>
      <c r="AC21" s="55"/>
      <c r="AD21" s="55"/>
      <c r="AE21" s="55"/>
      <c r="AF21" s="54">
        <v>0</v>
      </c>
      <c r="AG21" s="55"/>
      <c r="AH21" s="55"/>
      <c r="AI21" s="55"/>
      <c r="AJ21" s="55"/>
      <c r="AK21" s="54">
        <v>0</v>
      </c>
      <c r="AL21" s="55"/>
      <c r="AM21" s="55"/>
      <c r="AN21" s="55"/>
      <c r="AO21" s="55"/>
      <c r="AP21" s="54">
        <v>0</v>
      </c>
      <c r="AQ21" s="55"/>
      <c r="AR21" s="55"/>
      <c r="AS21" s="55"/>
      <c r="AT21" s="55"/>
      <c r="AU21" s="54">
        <v>0</v>
      </c>
      <c r="AV21" s="55"/>
      <c r="AW21" s="55"/>
      <c r="AX21" s="55"/>
      <c r="AY21" s="55"/>
      <c r="AZ21" s="54">
        <v>0</v>
      </c>
      <c r="BA21" s="55"/>
      <c r="BB21" s="55"/>
      <c r="BC21" s="55"/>
      <c r="BD21" s="55"/>
      <c r="BE21" s="54">
        <f>AA21+AP21</f>
        <v>0</v>
      </c>
      <c r="BF21" s="55"/>
      <c r="BG21" s="55"/>
      <c r="BH21" s="55"/>
      <c r="BI21" s="55"/>
      <c r="BJ21" s="54">
        <f>AF21+AU21</f>
        <v>0</v>
      </c>
      <c r="BK21" s="55"/>
      <c r="BL21" s="55"/>
      <c r="BM21" s="55"/>
      <c r="BN21" s="55"/>
      <c r="BO21" s="54">
        <f>AK21+AZ21</f>
        <v>0</v>
      </c>
      <c r="BP21" s="55"/>
      <c r="BQ21" s="55"/>
      <c r="BR21" s="55"/>
      <c r="BS21" s="55"/>
    </row>
    <row r="22" spans="1:71" s="3" customFormat="1" ht="9.75" customHeight="1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5"/>
      <c r="L22" s="54"/>
      <c r="M22" s="55"/>
      <c r="N22" s="55"/>
      <c r="O22" s="55"/>
      <c r="P22" s="55"/>
      <c r="Q22" s="54"/>
      <c r="R22" s="55"/>
      <c r="S22" s="55"/>
      <c r="T22" s="55"/>
      <c r="U22" s="55"/>
      <c r="V22" s="54"/>
      <c r="W22" s="55"/>
      <c r="X22" s="55"/>
      <c r="Y22" s="55"/>
      <c r="Z22" s="55"/>
      <c r="AA22" s="54"/>
      <c r="AB22" s="55"/>
      <c r="AC22" s="55"/>
      <c r="AD22" s="55"/>
      <c r="AE22" s="55"/>
      <c r="AF22" s="54"/>
      <c r="AG22" s="55"/>
      <c r="AH22" s="55"/>
      <c r="AI22" s="55"/>
      <c r="AJ22" s="55"/>
      <c r="AK22" s="54"/>
      <c r="AL22" s="55"/>
      <c r="AM22" s="55"/>
      <c r="AN22" s="55"/>
      <c r="AO22" s="55"/>
      <c r="AP22" s="54"/>
      <c r="AQ22" s="55"/>
      <c r="AR22" s="55"/>
      <c r="AS22" s="55"/>
      <c r="AT22" s="55"/>
      <c r="AU22" s="54"/>
      <c r="AV22" s="55"/>
      <c r="AW22" s="55"/>
      <c r="AX22" s="55"/>
      <c r="AY22" s="55"/>
      <c r="AZ22" s="54"/>
      <c r="BA22" s="55"/>
      <c r="BB22" s="55"/>
      <c r="BC22" s="55"/>
      <c r="BD22" s="55"/>
      <c r="BE22" s="54"/>
      <c r="BF22" s="55"/>
      <c r="BG22" s="55"/>
      <c r="BH22" s="55"/>
      <c r="BI22" s="55"/>
      <c r="BJ22" s="54"/>
      <c r="BK22" s="55"/>
      <c r="BL22" s="55"/>
      <c r="BM22" s="55"/>
      <c r="BN22" s="55"/>
      <c r="BO22" s="54"/>
      <c r="BP22" s="55"/>
      <c r="BQ22" s="55"/>
      <c r="BR22" s="55"/>
      <c r="BS22" s="55"/>
    </row>
    <row r="23" spans="1:71" s="3" customFormat="1" ht="9.75" customHeight="1">
      <c r="A23" s="113" t="s">
        <v>12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  <c r="L23" s="54">
        <v>0</v>
      </c>
      <c r="M23" s="55"/>
      <c r="N23" s="55"/>
      <c r="O23" s="55"/>
      <c r="P23" s="55"/>
      <c r="Q23" s="54">
        <v>0</v>
      </c>
      <c r="R23" s="55"/>
      <c r="S23" s="55"/>
      <c r="T23" s="55"/>
      <c r="U23" s="55"/>
      <c r="V23" s="54">
        <v>0</v>
      </c>
      <c r="W23" s="55"/>
      <c r="X23" s="55"/>
      <c r="Y23" s="55"/>
      <c r="Z23" s="55"/>
      <c r="AA23" s="54">
        <v>0</v>
      </c>
      <c r="AB23" s="55"/>
      <c r="AC23" s="55"/>
      <c r="AD23" s="55"/>
      <c r="AE23" s="55"/>
      <c r="AF23" s="54">
        <v>0</v>
      </c>
      <c r="AG23" s="55"/>
      <c r="AH23" s="55"/>
      <c r="AI23" s="55"/>
      <c r="AJ23" s="55"/>
      <c r="AK23" s="54">
        <v>0</v>
      </c>
      <c r="AL23" s="55"/>
      <c r="AM23" s="55"/>
      <c r="AN23" s="55"/>
      <c r="AO23" s="55"/>
      <c r="AP23" s="54">
        <v>0</v>
      </c>
      <c r="AQ23" s="55"/>
      <c r="AR23" s="55"/>
      <c r="AS23" s="55"/>
      <c r="AT23" s="55"/>
      <c r="AU23" s="54">
        <v>0</v>
      </c>
      <c r="AV23" s="55"/>
      <c r="AW23" s="55"/>
      <c r="AX23" s="55"/>
      <c r="AY23" s="55"/>
      <c r="AZ23" s="54">
        <v>0</v>
      </c>
      <c r="BA23" s="55"/>
      <c r="BB23" s="55"/>
      <c r="BC23" s="55"/>
      <c r="BD23" s="55"/>
      <c r="BE23" s="54">
        <f>AA23+AP23</f>
        <v>0</v>
      </c>
      <c r="BF23" s="55"/>
      <c r="BG23" s="55"/>
      <c r="BH23" s="55"/>
      <c r="BI23" s="55"/>
      <c r="BJ23" s="54">
        <f>AF23+AU23</f>
        <v>0</v>
      </c>
      <c r="BK23" s="55"/>
      <c r="BL23" s="55"/>
      <c r="BM23" s="55"/>
      <c r="BN23" s="55"/>
      <c r="BO23" s="54">
        <f>AK23+AZ23</f>
        <v>0</v>
      </c>
      <c r="BP23" s="55"/>
      <c r="BQ23" s="55"/>
      <c r="BR23" s="55"/>
      <c r="BS23" s="55"/>
    </row>
    <row r="24" spans="1:71" s="3" customFormat="1" ht="9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5"/>
      <c r="L24" s="54"/>
      <c r="M24" s="55"/>
      <c r="N24" s="55"/>
      <c r="O24" s="55"/>
      <c r="P24" s="55"/>
      <c r="Q24" s="54"/>
      <c r="R24" s="55"/>
      <c r="S24" s="55"/>
      <c r="T24" s="55"/>
      <c r="U24" s="55"/>
      <c r="V24" s="54"/>
      <c r="W24" s="55"/>
      <c r="X24" s="55"/>
      <c r="Y24" s="55"/>
      <c r="Z24" s="55"/>
      <c r="AA24" s="54"/>
      <c r="AB24" s="55"/>
      <c r="AC24" s="55"/>
      <c r="AD24" s="55"/>
      <c r="AE24" s="55"/>
      <c r="AF24" s="54"/>
      <c r="AG24" s="55"/>
      <c r="AH24" s="55"/>
      <c r="AI24" s="55"/>
      <c r="AJ24" s="55"/>
      <c r="AK24" s="54"/>
      <c r="AL24" s="55"/>
      <c r="AM24" s="55"/>
      <c r="AN24" s="55"/>
      <c r="AO24" s="55"/>
      <c r="AP24" s="54"/>
      <c r="AQ24" s="55"/>
      <c r="AR24" s="55"/>
      <c r="AS24" s="55"/>
      <c r="AT24" s="55"/>
      <c r="AU24" s="54"/>
      <c r="AV24" s="55"/>
      <c r="AW24" s="55"/>
      <c r="AX24" s="55"/>
      <c r="AY24" s="55"/>
      <c r="AZ24" s="54"/>
      <c r="BA24" s="55"/>
      <c r="BB24" s="55"/>
      <c r="BC24" s="55"/>
      <c r="BD24" s="55"/>
      <c r="BE24" s="54"/>
      <c r="BF24" s="55"/>
      <c r="BG24" s="55"/>
      <c r="BH24" s="55"/>
      <c r="BI24" s="55"/>
      <c r="BJ24" s="54"/>
      <c r="BK24" s="55"/>
      <c r="BL24" s="55"/>
      <c r="BM24" s="55"/>
      <c r="BN24" s="55"/>
      <c r="BO24" s="54"/>
      <c r="BP24" s="55"/>
      <c r="BQ24" s="55"/>
      <c r="BR24" s="55"/>
      <c r="BS24" s="55"/>
    </row>
    <row r="25" spans="1:71" s="3" customFormat="1" ht="9.75" customHeight="1">
      <c r="A25" s="113" t="s">
        <v>13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5"/>
      <c r="L25" s="54">
        <v>6188.808322747998</v>
      </c>
      <c r="M25" s="55"/>
      <c r="N25" s="55"/>
      <c r="O25" s="55"/>
      <c r="P25" s="55"/>
      <c r="Q25" s="54">
        <v>6188.808322747998</v>
      </c>
      <c r="R25" s="55"/>
      <c r="S25" s="55"/>
      <c r="T25" s="55"/>
      <c r="U25" s="55"/>
      <c r="V25" s="54">
        <v>6188.808322747998</v>
      </c>
      <c r="W25" s="55"/>
      <c r="X25" s="55"/>
      <c r="Y25" s="55"/>
      <c r="Z25" s="55"/>
      <c r="AA25" s="54">
        <v>6188.808322747998</v>
      </c>
      <c r="AB25" s="55"/>
      <c r="AC25" s="55"/>
      <c r="AD25" s="55"/>
      <c r="AE25" s="55"/>
      <c r="AF25" s="54">
        <v>6188.808322747998</v>
      </c>
      <c r="AG25" s="55"/>
      <c r="AH25" s="55"/>
      <c r="AI25" s="55"/>
      <c r="AJ25" s="55"/>
      <c r="AK25" s="54">
        <v>6188.808322747998</v>
      </c>
      <c r="AL25" s="55"/>
      <c r="AM25" s="55"/>
      <c r="AN25" s="55"/>
      <c r="AO25" s="55"/>
      <c r="AP25" s="54">
        <v>0</v>
      </c>
      <c r="AQ25" s="55"/>
      <c r="AR25" s="55"/>
      <c r="AS25" s="55"/>
      <c r="AT25" s="55"/>
      <c r="AU25" s="54">
        <v>0</v>
      </c>
      <c r="AV25" s="55"/>
      <c r="AW25" s="55"/>
      <c r="AX25" s="55"/>
      <c r="AY25" s="55"/>
      <c r="AZ25" s="54">
        <v>0</v>
      </c>
      <c r="BA25" s="55"/>
      <c r="BB25" s="55"/>
      <c r="BC25" s="55"/>
      <c r="BD25" s="55"/>
      <c r="BE25" s="54">
        <f>AA25+AP25</f>
        <v>6188.808322747998</v>
      </c>
      <c r="BF25" s="55"/>
      <c r="BG25" s="55"/>
      <c r="BH25" s="55"/>
      <c r="BI25" s="55"/>
      <c r="BJ25" s="54">
        <f>AF25+AU25</f>
        <v>6188.808322747998</v>
      </c>
      <c r="BK25" s="55"/>
      <c r="BL25" s="55"/>
      <c r="BM25" s="55"/>
      <c r="BN25" s="55"/>
      <c r="BO25" s="54">
        <f>AK25+AZ25</f>
        <v>6188.808322747998</v>
      </c>
      <c r="BP25" s="55"/>
      <c r="BQ25" s="55"/>
      <c r="BR25" s="55"/>
      <c r="BS25" s="55"/>
    </row>
    <row r="26" spans="1:71" s="3" customFormat="1" ht="9.75" customHeigh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5"/>
      <c r="L26" s="54"/>
      <c r="M26" s="55"/>
      <c r="N26" s="55"/>
      <c r="O26" s="55"/>
      <c r="P26" s="55"/>
      <c r="Q26" s="54"/>
      <c r="R26" s="55"/>
      <c r="S26" s="55"/>
      <c r="T26" s="55"/>
      <c r="U26" s="55"/>
      <c r="V26" s="54"/>
      <c r="W26" s="55"/>
      <c r="X26" s="55"/>
      <c r="Y26" s="55"/>
      <c r="Z26" s="55"/>
      <c r="AA26" s="54"/>
      <c r="AB26" s="55"/>
      <c r="AC26" s="55"/>
      <c r="AD26" s="55"/>
      <c r="AE26" s="55"/>
      <c r="AF26" s="54"/>
      <c r="AG26" s="55"/>
      <c r="AH26" s="55"/>
      <c r="AI26" s="55"/>
      <c r="AJ26" s="55"/>
      <c r="AK26" s="54"/>
      <c r="AL26" s="55"/>
      <c r="AM26" s="55"/>
      <c r="AN26" s="55"/>
      <c r="AO26" s="55"/>
      <c r="AP26" s="54"/>
      <c r="AQ26" s="55"/>
      <c r="AR26" s="55"/>
      <c r="AS26" s="55"/>
      <c r="AT26" s="55"/>
      <c r="AU26" s="54"/>
      <c r="AV26" s="55"/>
      <c r="AW26" s="55"/>
      <c r="AX26" s="55"/>
      <c r="AY26" s="55"/>
      <c r="AZ26" s="54"/>
      <c r="BA26" s="55"/>
      <c r="BB26" s="55"/>
      <c r="BC26" s="55"/>
      <c r="BD26" s="55"/>
      <c r="BE26" s="54"/>
      <c r="BF26" s="55"/>
      <c r="BG26" s="55"/>
      <c r="BH26" s="55"/>
      <c r="BI26" s="55"/>
      <c r="BJ26" s="54"/>
      <c r="BK26" s="55"/>
      <c r="BL26" s="55"/>
      <c r="BM26" s="55"/>
      <c r="BN26" s="55"/>
      <c r="BO26" s="54"/>
      <c r="BP26" s="55"/>
      <c r="BQ26" s="55"/>
      <c r="BR26" s="55"/>
      <c r="BS26" s="55"/>
    </row>
    <row r="27" spans="1:71" s="6" customFormat="1" ht="7.5" customHeight="1">
      <c r="A27" s="110" t="s">
        <v>37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2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4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63"/>
      <c r="AP27" s="44">
        <v>485.1792816274871</v>
      </c>
      <c r="AQ27" s="45"/>
      <c r="AR27" s="45"/>
      <c r="AS27" s="45"/>
      <c r="AT27" s="45"/>
      <c r="AU27" s="45">
        <v>1915.1792816274872</v>
      </c>
      <c r="AV27" s="45"/>
      <c r="AW27" s="45"/>
      <c r="AX27" s="45"/>
      <c r="AY27" s="45"/>
      <c r="AZ27" s="45">
        <v>581.6792816274872</v>
      </c>
      <c r="BA27" s="45"/>
      <c r="BB27" s="45"/>
      <c r="BC27" s="45"/>
      <c r="BD27" s="63"/>
      <c r="BE27" s="44">
        <f>AA27+AP27</f>
        <v>485.1792816274871</v>
      </c>
      <c r="BF27" s="45"/>
      <c r="BG27" s="45"/>
      <c r="BH27" s="45"/>
      <c r="BI27" s="45"/>
      <c r="BJ27" s="45">
        <f>AF27+AU27</f>
        <v>1915.1792816274872</v>
      </c>
      <c r="BK27" s="45"/>
      <c r="BL27" s="45"/>
      <c r="BM27" s="45"/>
      <c r="BN27" s="45"/>
      <c r="BO27" s="45">
        <f>AK27+AZ27</f>
        <v>581.6792816274872</v>
      </c>
      <c r="BP27" s="45"/>
      <c r="BQ27" s="45"/>
      <c r="BR27" s="45"/>
      <c r="BS27" s="63"/>
    </row>
    <row r="28" spans="1:71" s="6" customFormat="1" ht="7.5" customHeight="1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2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4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63"/>
      <c r="AP28" s="44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63"/>
      <c r="BE28" s="44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63"/>
    </row>
    <row r="29" spans="1:71" ht="9.75" customHeight="1" hidden="1">
      <c r="A29" s="104" t="s">
        <v>14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6"/>
      <c r="L29" s="34">
        <f>+L31</f>
        <v>7921.808322748001</v>
      </c>
      <c r="M29" s="35"/>
      <c r="N29" s="35"/>
      <c r="O29" s="35"/>
      <c r="P29" s="35"/>
      <c r="Q29" s="34">
        <f>+Q31</f>
        <v>8335.808322748002</v>
      </c>
      <c r="R29" s="35"/>
      <c r="S29" s="35"/>
      <c r="T29" s="35"/>
      <c r="U29" s="35"/>
      <c r="V29" s="34">
        <f>+V31</f>
        <v>14476.808322748002</v>
      </c>
      <c r="W29" s="35"/>
      <c r="X29" s="35"/>
      <c r="Y29" s="35"/>
      <c r="Z29" s="35"/>
      <c r="AA29" s="34">
        <f>+AA31</f>
        <v>27012.808322748</v>
      </c>
      <c r="AB29" s="35"/>
      <c r="AC29" s="35"/>
      <c r="AD29" s="35"/>
      <c r="AE29" s="35"/>
      <c r="AF29" s="34">
        <f>+AF31</f>
        <v>28705.808322748</v>
      </c>
      <c r="AG29" s="35"/>
      <c r="AH29" s="35"/>
      <c r="AI29" s="35"/>
      <c r="AJ29" s="35"/>
      <c r="AK29" s="34">
        <f>+AK31</f>
        <v>29678.808322748</v>
      </c>
      <c r="AL29" s="35"/>
      <c r="AM29" s="35"/>
      <c r="AN29" s="35"/>
      <c r="AO29" s="35"/>
      <c r="AP29" s="34">
        <f>+AP31</f>
        <v>1249.1792816274872</v>
      </c>
      <c r="AQ29" s="35"/>
      <c r="AR29" s="35"/>
      <c r="AS29" s="35"/>
      <c r="AT29" s="35"/>
      <c r="AU29" s="34">
        <f>+AU31</f>
        <v>32097.179281627486</v>
      </c>
      <c r="AV29" s="35"/>
      <c r="AW29" s="35"/>
      <c r="AX29" s="35"/>
      <c r="AY29" s="35"/>
      <c r="AZ29" s="34">
        <f>+AZ31</f>
        <v>20263.679281627486</v>
      </c>
      <c r="BA29" s="35"/>
      <c r="BB29" s="35"/>
      <c r="BC29" s="35"/>
      <c r="BD29" s="35"/>
      <c r="BE29" s="34">
        <f>+BE31</f>
        <v>28261.987604375485</v>
      </c>
      <c r="BF29" s="35"/>
      <c r="BG29" s="35"/>
      <c r="BH29" s="35"/>
      <c r="BI29" s="35"/>
      <c r="BJ29" s="34">
        <f>+BJ31</f>
        <v>60802.987604375485</v>
      </c>
      <c r="BK29" s="35"/>
      <c r="BL29" s="35"/>
      <c r="BM29" s="35"/>
      <c r="BN29" s="35"/>
      <c r="BO29" s="34">
        <f>+BO31</f>
        <v>49942.487604375485</v>
      </c>
      <c r="BP29" s="35"/>
      <c r="BQ29" s="35"/>
      <c r="BR29" s="35"/>
      <c r="BS29" s="35"/>
    </row>
    <row r="30" spans="1:71" ht="4.5" customHeight="1" hidden="1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6"/>
      <c r="L30" s="34"/>
      <c r="M30" s="35"/>
      <c r="N30" s="35"/>
      <c r="O30" s="35"/>
      <c r="P30" s="35"/>
      <c r="Q30" s="34"/>
      <c r="R30" s="35"/>
      <c r="S30" s="35"/>
      <c r="T30" s="35"/>
      <c r="U30" s="35"/>
      <c r="V30" s="34"/>
      <c r="W30" s="35"/>
      <c r="X30" s="35"/>
      <c r="Y30" s="35"/>
      <c r="Z30" s="35"/>
      <c r="AA30" s="34"/>
      <c r="AB30" s="35"/>
      <c r="AC30" s="35"/>
      <c r="AD30" s="35"/>
      <c r="AE30" s="35"/>
      <c r="AF30" s="34"/>
      <c r="AG30" s="35"/>
      <c r="AH30" s="35"/>
      <c r="AI30" s="35"/>
      <c r="AJ30" s="35"/>
      <c r="AK30" s="34"/>
      <c r="AL30" s="35"/>
      <c r="AM30" s="35"/>
      <c r="AN30" s="35"/>
      <c r="AO30" s="35"/>
      <c r="AP30" s="34"/>
      <c r="AQ30" s="35"/>
      <c r="AR30" s="35"/>
      <c r="AS30" s="35"/>
      <c r="AT30" s="35"/>
      <c r="AU30" s="34"/>
      <c r="AV30" s="35"/>
      <c r="AW30" s="35"/>
      <c r="AX30" s="35"/>
      <c r="AY30" s="35"/>
      <c r="AZ30" s="34"/>
      <c r="BA30" s="35"/>
      <c r="BB30" s="35"/>
      <c r="BC30" s="35"/>
      <c r="BD30" s="35"/>
      <c r="BE30" s="34"/>
      <c r="BF30" s="35"/>
      <c r="BG30" s="35"/>
      <c r="BH30" s="35"/>
      <c r="BI30" s="35"/>
      <c r="BJ30" s="34"/>
      <c r="BK30" s="35"/>
      <c r="BL30" s="35"/>
      <c r="BM30" s="35"/>
      <c r="BN30" s="35"/>
      <c r="BO30" s="34"/>
      <c r="BP30" s="35"/>
      <c r="BQ30" s="35"/>
      <c r="BR30" s="35"/>
      <c r="BS30" s="35"/>
    </row>
    <row r="31" spans="1:71" ht="9.75" customHeight="1" hidden="1">
      <c r="A31" s="101" t="s">
        <v>15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3"/>
      <c r="L31" s="42">
        <f>+L33+L35+L37</f>
        <v>7921.808322748001</v>
      </c>
      <c r="M31" s="43"/>
      <c r="N31" s="43"/>
      <c r="O31" s="43"/>
      <c r="P31" s="43"/>
      <c r="Q31" s="42">
        <f>+Q33+Q35+Q37</f>
        <v>8335.808322748002</v>
      </c>
      <c r="R31" s="43"/>
      <c r="S31" s="43"/>
      <c r="T31" s="43"/>
      <c r="U31" s="43"/>
      <c r="V31" s="42">
        <f>+V33+V35+V37</f>
        <v>14476.808322748002</v>
      </c>
      <c r="W31" s="43"/>
      <c r="X31" s="43"/>
      <c r="Y31" s="43"/>
      <c r="Z31" s="43"/>
      <c r="AA31" s="42">
        <f>+AA33+AA35+AA37</f>
        <v>27012.808322748</v>
      </c>
      <c r="AB31" s="43"/>
      <c r="AC31" s="43"/>
      <c r="AD31" s="43"/>
      <c r="AE31" s="43"/>
      <c r="AF31" s="42">
        <f>+AF33+AF35+AF37</f>
        <v>28705.808322748</v>
      </c>
      <c r="AG31" s="43"/>
      <c r="AH31" s="43"/>
      <c r="AI31" s="43"/>
      <c r="AJ31" s="43"/>
      <c r="AK31" s="42">
        <f>+AK33+AK35+AK37</f>
        <v>29678.808322748</v>
      </c>
      <c r="AL31" s="43"/>
      <c r="AM31" s="43"/>
      <c r="AN31" s="43"/>
      <c r="AO31" s="43"/>
      <c r="AP31" s="42">
        <f>+AP33+AP35+AP37</f>
        <v>1249.1792816274872</v>
      </c>
      <c r="AQ31" s="43"/>
      <c r="AR31" s="43"/>
      <c r="AS31" s="43"/>
      <c r="AT31" s="43"/>
      <c r="AU31" s="42">
        <f>+AU33+AU35+AU37</f>
        <v>32097.179281627486</v>
      </c>
      <c r="AV31" s="43"/>
      <c r="AW31" s="43"/>
      <c r="AX31" s="43"/>
      <c r="AY31" s="43"/>
      <c r="AZ31" s="42">
        <f>+AZ33+AZ35+AZ37</f>
        <v>20263.679281627486</v>
      </c>
      <c r="BA31" s="43"/>
      <c r="BB31" s="43"/>
      <c r="BC31" s="43"/>
      <c r="BD31" s="43"/>
      <c r="BE31" s="42">
        <f>AA31+AP31</f>
        <v>28261.987604375485</v>
      </c>
      <c r="BF31" s="43"/>
      <c r="BG31" s="43"/>
      <c r="BH31" s="43"/>
      <c r="BI31" s="43"/>
      <c r="BJ31" s="42">
        <f>+BJ33+BJ35+BJ37</f>
        <v>60802.987604375485</v>
      </c>
      <c r="BK31" s="43"/>
      <c r="BL31" s="43"/>
      <c r="BM31" s="43"/>
      <c r="BN31" s="43"/>
      <c r="BO31" s="42">
        <f>+BO33+BO35+BO37</f>
        <v>49942.487604375485</v>
      </c>
      <c r="BP31" s="43"/>
      <c r="BQ31" s="43"/>
      <c r="BR31" s="43"/>
      <c r="BS31" s="43"/>
    </row>
    <row r="32" spans="1:71" ht="9.75" customHeight="1" hidden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  <c r="Z32" s="43"/>
      <c r="AA32" s="42"/>
      <c r="AB32" s="43"/>
      <c r="AC32" s="43"/>
      <c r="AD32" s="43"/>
      <c r="AE32" s="43"/>
      <c r="AF32" s="42"/>
      <c r="AG32" s="43"/>
      <c r="AH32" s="43"/>
      <c r="AI32" s="43"/>
      <c r="AJ32" s="43"/>
      <c r="AK32" s="42"/>
      <c r="AL32" s="43"/>
      <c r="AM32" s="43"/>
      <c r="AN32" s="43"/>
      <c r="AO32" s="43"/>
      <c r="AP32" s="42"/>
      <c r="AQ32" s="43"/>
      <c r="AR32" s="43"/>
      <c r="AS32" s="43"/>
      <c r="AT32" s="43"/>
      <c r="AU32" s="42"/>
      <c r="AV32" s="43"/>
      <c r="AW32" s="43"/>
      <c r="AX32" s="43"/>
      <c r="AY32" s="43"/>
      <c r="AZ32" s="42"/>
      <c r="BA32" s="43"/>
      <c r="BB32" s="43"/>
      <c r="BC32" s="43"/>
      <c r="BD32" s="43"/>
      <c r="BE32" s="42"/>
      <c r="BF32" s="43"/>
      <c r="BG32" s="43"/>
      <c r="BH32" s="43"/>
      <c r="BI32" s="43"/>
      <c r="BJ32" s="42"/>
      <c r="BK32" s="43"/>
      <c r="BL32" s="43"/>
      <c r="BM32" s="43"/>
      <c r="BN32" s="43"/>
      <c r="BO32" s="42"/>
      <c r="BP32" s="43"/>
      <c r="BQ32" s="43"/>
      <c r="BR32" s="43"/>
      <c r="BS32" s="43"/>
    </row>
    <row r="33" spans="1:71" s="5" customFormat="1" ht="8.25" customHeight="1" hidden="1">
      <c r="A33" s="107" t="s">
        <v>16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9"/>
      <c r="L33" s="54">
        <f>774+959</f>
        <v>1733</v>
      </c>
      <c r="M33" s="55"/>
      <c r="N33" s="55"/>
      <c r="O33" s="55"/>
      <c r="P33" s="55"/>
      <c r="Q33" s="55">
        <f>1005+1142</f>
        <v>2147</v>
      </c>
      <c r="R33" s="55"/>
      <c r="S33" s="55"/>
      <c r="T33" s="55"/>
      <c r="U33" s="55"/>
      <c r="V33" s="55">
        <f>7073+1215</f>
        <v>8288</v>
      </c>
      <c r="W33" s="55"/>
      <c r="X33" s="55"/>
      <c r="Y33" s="55"/>
      <c r="Z33" s="55"/>
      <c r="AA33" s="54">
        <f>2798+18026</f>
        <v>20824</v>
      </c>
      <c r="AB33" s="55"/>
      <c r="AC33" s="55"/>
      <c r="AD33" s="55"/>
      <c r="AE33" s="55"/>
      <c r="AF33" s="55">
        <f>3123+19394</f>
        <v>22517</v>
      </c>
      <c r="AG33" s="55"/>
      <c r="AH33" s="55"/>
      <c r="AI33" s="55"/>
      <c r="AJ33" s="55"/>
      <c r="AK33" s="55">
        <f>2970+20520</f>
        <v>23490</v>
      </c>
      <c r="AL33" s="55"/>
      <c r="AM33" s="55"/>
      <c r="AN33" s="55"/>
      <c r="AO33" s="57"/>
      <c r="AP33" s="54">
        <v>764</v>
      </c>
      <c r="AQ33" s="55"/>
      <c r="AR33" s="55"/>
      <c r="AS33" s="55"/>
      <c r="AT33" s="55"/>
      <c r="AU33" s="55">
        <v>30182</v>
      </c>
      <c r="AV33" s="55"/>
      <c r="AW33" s="55"/>
      <c r="AX33" s="55"/>
      <c r="AY33" s="55"/>
      <c r="AZ33" s="55">
        <v>19682</v>
      </c>
      <c r="BA33" s="55"/>
      <c r="BB33" s="55"/>
      <c r="BC33" s="55"/>
      <c r="BD33" s="57"/>
      <c r="BE33" s="54">
        <f>AA33+AP33</f>
        <v>21588</v>
      </c>
      <c r="BF33" s="55"/>
      <c r="BG33" s="55"/>
      <c r="BH33" s="55"/>
      <c r="BI33" s="55"/>
      <c r="BJ33" s="55">
        <f>AF33+AU33</f>
        <v>52699</v>
      </c>
      <c r="BK33" s="55"/>
      <c r="BL33" s="55"/>
      <c r="BM33" s="55"/>
      <c r="BN33" s="55"/>
      <c r="BO33" s="55">
        <f>AK33+AZ33</f>
        <v>43172</v>
      </c>
      <c r="BP33" s="55"/>
      <c r="BQ33" s="55"/>
      <c r="BR33" s="55"/>
      <c r="BS33" s="57"/>
    </row>
    <row r="34" spans="1:71" s="5" customFormat="1" ht="8.25" customHeight="1" hidden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9"/>
      <c r="L34" s="54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4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7"/>
      <c r="AP34" s="54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7"/>
      <c r="BE34" s="54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7"/>
    </row>
    <row r="35" spans="1:71" s="5" customFormat="1" ht="8.25" customHeight="1" hidden="1">
      <c r="A35" s="107" t="s">
        <v>17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9"/>
      <c r="L35" s="54">
        <v>0</v>
      </c>
      <c r="M35" s="55"/>
      <c r="N35" s="55"/>
      <c r="O35" s="55"/>
      <c r="P35" s="55"/>
      <c r="Q35" s="55">
        <v>0</v>
      </c>
      <c r="R35" s="55"/>
      <c r="S35" s="55"/>
      <c r="T35" s="55"/>
      <c r="U35" s="55"/>
      <c r="V35" s="55">
        <v>0</v>
      </c>
      <c r="W35" s="55"/>
      <c r="X35" s="55"/>
      <c r="Y35" s="55"/>
      <c r="Z35" s="55"/>
      <c r="AA35" s="54">
        <v>0</v>
      </c>
      <c r="AB35" s="55"/>
      <c r="AC35" s="55"/>
      <c r="AD35" s="55"/>
      <c r="AE35" s="55"/>
      <c r="AF35" s="55">
        <v>0</v>
      </c>
      <c r="AG35" s="55"/>
      <c r="AH35" s="55"/>
      <c r="AI35" s="55"/>
      <c r="AJ35" s="55"/>
      <c r="AK35" s="55">
        <v>0</v>
      </c>
      <c r="AL35" s="55"/>
      <c r="AM35" s="55"/>
      <c r="AN35" s="55"/>
      <c r="AO35" s="57"/>
      <c r="AP35" s="54">
        <v>0</v>
      </c>
      <c r="AQ35" s="55"/>
      <c r="AR35" s="55"/>
      <c r="AS35" s="55"/>
      <c r="AT35" s="55"/>
      <c r="AU35" s="55">
        <v>0</v>
      </c>
      <c r="AV35" s="55"/>
      <c r="AW35" s="55"/>
      <c r="AX35" s="55"/>
      <c r="AY35" s="55"/>
      <c r="AZ35" s="55">
        <v>0</v>
      </c>
      <c r="BA35" s="55"/>
      <c r="BB35" s="55"/>
      <c r="BC35" s="55"/>
      <c r="BD35" s="57"/>
      <c r="BE35" s="54">
        <f>AA35+AP35</f>
        <v>0</v>
      </c>
      <c r="BF35" s="55"/>
      <c r="BG35" s="55"/>
      <c r="BH35" s="55"/>
      <c r="BI35" s="55"/>
      <c r="BJ35" s="55">
        <f>AF35+AU35</f>
        <v>0</v>
      </c>
      <c r="BK35" s="55"/>
      <c r="BL35" s="55"/>
      <c r="BM35" s="55"/>
      <c r="BN35" s="55"/>
      <c r="BO35" s="55">
        <f>AK35+AZ35</f>
        <v>0</v>
      </c>
      <c r="BP35" s="55"/>
      <c r="BQ35" s="55"/>
      <c r="BR35" s="55"/>
      <c r="BS35" s="57"/>
    </row>
    <row r="36" spans="1:71" s="5" customFormat="1" ht="8.25" customHeight="1" hidden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9"/>
      <c r="L36" s="54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4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7"/>
      <c r="AP36" s="54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7"/>
      <c r="BE36" s="54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7"/>
    </row>
    <row r="37" spans="1:71" s="5" customFormat="1" ht="8.25" customHeight="1" hidden="1">
      <c r="A37" s="107" t="s">
        <v>18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9"/>
      <c r="L37" s="54">
        <v>6188.808322748001</v>
      </c>
      <c r="M37" s="55"/>
      <c r="N37" s="55"/>
      <c r="O37" s="55"/>
      <c r="P37" s="55"/>
      <c r="Q37" s="55">
        <v>6188.808322748001</v>
      </c>
      <c r="R37" s="55"/>
      <c r="S37" s="55"/>
      <c r="T37" s="55"/>
      <c r="U37" s="55"/>
      <c r="V37" s="55">
        <v>6188.808322748001</v>
      </c>
      <c r="W37" s="55"/>
      <c r="X37" s="55"/>
      <c r="Y37" s="55"/>
      <c r="Z37" s="55"/>
      <c r="AA37" s="54">
        <v>6188.808322747998</v>
      </c>
      <c r="AB37" s="55"/>
      <c r="AC37" s="55"/>
      <c r="AD37" s="55"/>
      <c r="AE37" s="55"/>
      <c r="AF37" s="55">
        <v>6188.808322747998</v>
      </c>
      <c r="AG37" s="55"/>
      <c r="AH37" s="55"/>
      <c r="AI37" s="55"/>
      <c r="AJ37" s="55"/>
      <c r="AK37" s="55">
        <v>6188.808322747998</v>
      </c>
      <c r="AL37" s="55"/>
      <c r="AM37" s="55"/>
      <c r="AN37" s="55"/>
      <c r="AO37" s="57"/>
      <c r="AP37" s="54">
        <v>485.1792816274871</v>
      </c>
      <c r="AQ37" s="55"/>
      <c r="AR37" s="55"/>
      <c r="AS37" s="55"/>
      <c r="AT37" s="55"/>
      <c r="AU37" s="55">
        <v>1915.1792816274872</v>
      </c>
      <c r="AV37" s="55"/>
      <c r="AW37" s="55"/>
      <c r="AX37" s="55"/>
      <c r="AY37" s="55"/>
      <c r="AZ37" s="55">
        <v>581.6792816274872</v>
      </c>
      <c r="BA37" s="55"/>
      <c r="BB37" s="55"/>
      <c r="BC37" s="55"/>
      <c r="BD37" s="57"/>
      <c r="BE37" s="54">
        <f>AA37+AP37</f>
        <v>6673.987604375486</v>
      </c>
      <c r="BF37" s="55"/>
      <c r="BG37" s="55"/>
      <c r="BH37" s="55"/>
      <c r="BI37" s="55"/>
      <c r="BJ37" s="55">
        <f>AF37+AU37</f>
        <v>8103.987604375486</v>
      </c>
      <c r="BK37" s="55"/>
      <c r="BL37" s="55"/>
      <c r="BM37" s="55"/>
      <c r="BN37" s="55"/>
      <c r="BO37" s="55">
        <f>AK37+AZ37</f>
        <v>6770.487604375486</v>
      </c>
      <c r="BP37" s="55"/>
      <c r="BQ37" s="55"/>
      <c r="BR37" s="55"/>
      <c r="BS37" s="57"/>
    </row>
    <row r="38" spans="1:71" s="5" customFormat="1" ht="8.25" customHeight="1" hidden="1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9"/>
      <c r="L38" s="54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4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7"/>
      <c r="AP38" s="54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7"/>
      <c r="BE38" s="54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7"/>
    </row>
    <row r="39" spans="1:71" ht="9.75" customHeight="1">
      <c r="A39" s="104" t="s">
        <v>19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6"/>
      <c r="L39" s="34">
        <f>+L41</f>
        <v>11187.378901799606</v>
      </c>
      <c r="M39" s="35"/>
      <c r="N39" s="35"/>
      <c r="O39" s="35"/>
      <c r="P39" s="35"/>
      <c r="Q39" s="34">
        <f>+Q41</f>
        <v>12792.66079330282</v>
      </c>
      <c r="R39" s="35"/>
      <c r="S39" s="35"/>
      <c r="T39" s="35"/>
      <c r="U39" s="35"/>
      <c r="V39" s="34">
        <f>+V41</f>
        <v>14477.017519613375</v>
      </c>
      <c r="W39" s="35"/>
      <c r="X39" s="35"/>
      <c r="Y39" s="35"/>
      <c r="Z39" s="35"/>
      <c r="AA39" s="34">
        <f>+AA41</f>
        <v>27012.525547989357</v>
      </c>
      <c r="AB39" s="35"/>
      <c r="AC39" s="35"/>
      <c r="AD39" s="35"/>
      <c r="AE39" s="35"/>
      <c r="AF39" s="34">
        <f>+AF41</f>
        <v>28706.05509752206</v>
      </c>
      <c r="AG39" s="35"/>
      <c r="AH39" s="35"/>
      <c r="AI39" s="35"/>
      <c r="AJ39" s="35"/>
      <c r="AK39" s="34">
        <f>+AK41</f>
        <v>29678.70995548268</v>
      </c>
      <c r="AL39" s="35"/>
      <c r="AM39" s="35"/>
      <c r="AN39" s="35"/>
      <c r="AO39" s="35"/>
      <c r="AP39" s="34">
        <f>+AP41</f>
        <v>1249</v>
      </c>
      <c r="AQ39" s="35"/>
      <c r="AR39" s="35"/>
      <c r="AS39" s="35"/>
      <c r="AT39" s="35"/>
      <c r="AU39" s="34">
        <f>+AU41</f>
        <v>32097</v>
      </c>
      <c r="AV39" s="35"/>
      <c r="AW39" s="35"/>
      <c r="AX39" s="35"/>
      <c r="AY39" s="35"/>
      <c r="AZ39" s="34">
        <f>+AZ41</f>
        <v>20263.6</v>
      </c>
      <c r="BA39" s="35"/>
      <c r="BB39" s="35"/>
      <c r="BC39" s="35"/>
      <c r="BD39" s="35"/>
      <c r="BE39" s="34">
        <f>+BE41</f>
        <v>28261.525547989357</v>
      </c>
      <c r="BF39" s="35"/>
      <c r="BG39" s="35"/>
      <c r="BH39" s="35"/>
      <c r="BI39" s="35"/>
      <c r="BJ39" s="34">
        <f>+BJ41</f>
        <v>60803.05509752206</v>
      </c>
      <c r="BK39" s="35"/>
      <c r="BL39" s="35"/>
      <c r="BM39" s="35"/>
      <c r="BN39" s="35"/>
      <c r="BO39" s="34">
        <f>+BO41</f>
        <v>49942.30995548268</v>
      </c>
      <c r="BP39" s="35"/>
      <c r="BQ39" s="35"/>
      <c r="BR39" s="35"/>
      <c r="BS39" s="35"/>
    </row>
    <row r="40" spans="1:71" ht="4.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34"/>
      <c r="M40" s="35"/>
      <c r="N40" s="35"/>
      <c r="O40" s="35"/>
      <c r="P40" s="35"/>
      <c r="Q40" s="34"/>
      <c r="R40" s="35"/>
      <c r="S40" s="35"/>
      <c r="T40" s="35"/>
      <c r="U40" s="35"/>
      <c r="V40" s="34"/>
      <c r="W40" s="35"/>
      <c r="X40" s="35"/>
      <c r="Y40" s="35"/>
      <c r="Z40" s="35"/>
      <c r="AA40" s="34"/>
      <c r="AB40" s="35"/>
      <c r="AC40" s="35"/>
      <c r="AD40" s="35"/>
      <c r="AE40" s="35"/>
      <c r="AF40" s="34"/>
      <c r="AG40" s="35"/>
      <c r="AH40" s="35"/>
      <c r="AI40" s="35"/>
      <c r="AJ40" s="35"/>
      <c r="AK40" s="34"/>
      <c r="AL40" s="35"/>
      <c r="AM40" s="35"/>
      <c r="AN40" s="35"/>
      <c r="AO40" s="35"/>
      <c r="AP40" s="34"/>
      <c r="AQ40" s="35"/>
      <c r="AR40" s="35"/>
      <c r="AS40" s="35"/>
      <c r="AT40" s="35"/>
      <c r="AU40" s="34"/>
      <c r="AV40" s="35"/>
      <c r="AW40" s="35"/>
      <c r="AX40" s="35"/>
      <c r="AY40" s="35"/>
      <c r="AZ40" s="34"/>
      <c r="BA40" s="35"/>
      <c r="BB40" s="35"/>
      <c r="BC40" s="35"/>
      <c r="BD40" s="35"/>
      <c r="BE40" s="34"/>
      <c r="BF40" s="35"/>
      <c r="BG40" s="35"/>
      <c r="BH40" s="35"/>
      <c r="BI40" s="35"/>
      <c r="BJ40" s="34"/>
      <c r="BK40" s="35"/>
      <c r="BL40" s="35"/>
      <c r="BM40" s="35"/>
      <c r="BN40" s="35"/>
      <c r="BO40" s="34"/>
      <c r="BP40" s="35"/>
      <c r="BQ40" s="35"/>
      <c r="BR40" s="35"/>
      <c r="BS40" s="35"/>
    </row>
    <row r="41" spans="1:71" ht="9.75" customHeight="1">
      <c r="A41" s="101" t="s">
        <v>15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  <c r="L41" s="64">
        <f>+L43+L63</f>
        <v>11187.378901799606</v>
      </c>
      <c r="M41" s="65"/>
      <c r="N41" s="65"/>
      <c r="O41" s="65"/>
      <c r="P41" s="66"/>
      <c r="Q41" s="42">
        <f>+Q43+Q63</f>
        <v>12792.66079330282</v>
      </c>
      <c r="R41" s="43"/>
      <c r="S41" s="43"/>
      <c r="T41" s="43"/>
      <c r="U41" s="43"/>
      <c r="V41" s="42">
        <f>+V43+V63</f>
        <v>14477.017519613375</v>
      </c>
      <c r="W41" s="43"/>
      <c r="X41" s="43"/>
      <c r="Y41" s="43"/>
      <c r="Z41" s="43"/>
      <c r="AA41" s="42">
        <f>+AA43+AA63</f>
        <v>27012.525547989357</v>
      </c>
      <c r="AB41" s="43"/>
      <c r="AC41" s="43"/>
      <c r="AD41" s="43"/>
      <c r="AE41" s="43"/>
      <c r="AF41" s="42">
        <f>+AF43+AF63</f>
        <v>28706.05509752206</v>
      </c>
      <c r="AG41" s="43"/>
      <c r="AH41" s="43"/>
      <c r="AI41" s="43"/>
      <c r="AJ41" s="43"/>
      <c r="AK41" s="42">
        <f>+AK43+AK63</f>
        <v>29678.70995548268</v>
      </c>
      <c r="AL41" s="43"/>
      <c r="AM41" s="43"/>
      <c r="AN41" s="43"/>
      <c r="AO41" s="43"/>
      <c r="AP41" s="42">
        <f>+AP43+AP63</f>
        <v>1249</v>
      </c>
      <c r="AQ41" s="43"/>
      <c r="AR41" s="43"/>
      <c r="AS41" s="43"/>
      <c r="AT41" s="43"/>
      <c r="AU41" s="42">
        <f>+AU43+AU63</f>
        <v>32097</v>
      </c>
      <c r="AV41" s="43"/>
      <c r="AW41" s="43"/>
      <c r="AX41" s="43"/>
      <c r="AY41" s="43"/>
      <c r="AZ41" s="42">
        <f>+AZ43+AZ63</f>
        <v>20263.6</v>
      </c>
      <c r="BA41" s="43"/>
      <c r="BB41" s="43"/>
      <c r="BC41" s="43"/>
      <c r="BD41" s="43"/>
      <c r="BE41" s="42">
        <f>+BE43+BE63</f>
        <v>28261.525547989357</v>
      </c>
      <c r="BF41" s="43"/>
      <c r="BG41" s="43"/>
      <c r="BH41" s="43"/>
      <c r="BI41" s="43"/>
      <c r="BJ41" s="42">
        <f>+BJ43+BJ63</f>
        <v>60803.05509752206</v>
      </c>
      <c r="BK41" s="43"/>
      <c r="BL41" s="43"/>
      <c r="BM41" s="43"/>
      <c r="BN41" s="43"/>
      <c r="BO41" s="42">
        <f>+BO43+BO63</f>
        <v>49942.30995548268</v>
      </c>
      <c r="BP41" s="43"/>
      <c r="BQ41" s="43"/>
      <c r="BR41" s="43"/>
      <c r="BS41" s="43"/>
    </row>
    <row r="42" spans="1:71" ht="9.75" customHeigh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3"/>
      <c r="L42" s="67"/>
      <c r="M42" s="68"/>
      <c r="N42" s="68"/>
      <c r="O42" s="68"/>
      <c r="P42" s="69"/>
      <c r="Q42" s="42"/>
      <c r="R42" s="43"/>
      <c r="S42" s="43"/>
      <c r="T42" s="43"/>
      <c r="U42" s="43"/>
      <c r="V42" s="42"/>
      <c r="W42" s="43"/>
      <c r="X42" s="43"/>
      <c r="Y42" s="43"/>
      <c r="Z42" s="43"/>
      <c r="AA42" s="42"/>
      <c r="AB42" s="43"/>
      <c r="AC42" s="43"/>
      <c r="AD42" s="43"/>
      <c r="AE42" s="43"/>
      <c r="AF42" s="42"/>
      <c r="AG42" s="43"/>
      <c r="AH42" s="43"/>
      <c r="AI42" s="43"/>
      <c r="AJ42" s="43"/>
      <c r="AK42" s="42"/>
      <c r="AL42" s="43"/>
      <c r="AM42" s="43"/>
      <c r="AN42" s="43"/>
      <c r="AO42" s="43"/>
      <c r="AP42" s="42"/>
      <c r="AQ42" s="43"/>
      <c r="AR42" s="43"/>
      <c r="AS42" s="43"/>
      <c r="AT42" s="43"/>
      <c r="AU42" s="42"/>
      <c r="AV42" s="43"/>
      <c r="AW42" s="43"/>
      <c r="AX42" s="43"/>
      <c r="AY42" s="43"/>
      <c r="AZ42" s="42"/>
      <c r="BA42" s="43"/>
      <c r="BB42" s="43"/>
      <c r="BC42" s="43"/>
      <c r="BD42" s="43"/>
      <c r="BE42" s="42"/>
      <c r="BF42" s="43"/>
      <c r="BG42" s="43"/>
      <c r="BH42" s="43"/>
      <c r="BI42" s="43"/>
      <c r="BJ42" s="42"/>
      <c r="BK42" s="43"/>
      <c r="BL42" s="43"/>
      <c r="BM42" s="43"/>
      <c r="BN42" s="43"/>
      <c r="BO42" s="42"/>
      <c r="BP42" s="43"/>
      <c r="BQ42" s="43"/>
      <c r="BR42" s="43"/>
      <c r="BS42" s="43"/>
    </row>
    <row r="43" spans="1:71" s="6" customFormat="1" ht="7.5" customHeight="1">
      <c r="A43" s="110" t="s">
        <v>20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2"/>
      <c r="L43" s="44">
        <f>+L45+L51+L59</f>
        <v>10365.331714799606</v>
      </c>
      <c r="M43" s="45"/>
      <c r="N43" s="45"/>
      <c r="O43" s="45"/>
      <c r="P43" s="45"/>
      <c r="Q43" s="44">
        <f>+Q45+Q51+Q59</f>
        <v>11767.21492030282</v>
      </c>
      <c r="R43" s="45"/>
      <c r="S43" s="45"/>
      <c r="T43" s="45"/>
      <c r="U43" s="45"/>
      <c r="V43" s="44">
        <f>+V45+V51+V59</f>
        <v>8817.912519613375</v>
      </c>
      <c r="W43" s="45"/>
      <c r="X43" s="45"/>
      <c r="Y43" s="45"/>
      <c r="Z43" s="45"/>
      <c r="AA43" s="44">
        <f>+AA45+AA51+AA59</f>
        <v>24223.511547989357</v>
      </c>
      <c r="AB43" s="45"/>
      <c r="AC43" s="45"/>
      <c r="AD43" s="45"/>
      <c r="AE43" s="45"/>
      <c r="AF43" s="44">
        <f>+AF45+AF51+AF59</f>
        <v>25592.14067752206</v>
      </c>
      <c r="AG43" s="45"/>
      <c r="AH43" s="45"/>
      <c r="AI43" s="45"/>
      <c r="AJ43" s="45"/>
      <c r="AK43" s="44">
        <f>+AK45+AK51+AK59</f>
        <v>26718.23810288268</v>
      </c>
      <c r="AL43" s="45"/>
      <c r="AM43" s="45"/>
      <c r="AN43" s="45"/>
      <c r="AO43" s="45"/>
      <c r="AP43" s="44">
        <f>+AP45+AP51+AP59</f>
        <v>485</v>
      </c>
      <c r="AQ43" s="45"/>
      <c r="AR43" s="45"/>
      <c r="AS43" s="45"/>
      <c r="AT43" s="45"/>
      <c r="AU43" s="44">
        <f>+AU45+AU51+AU59</f>
        <v>2665</v>
      </c>
      <c r="AV43" s="45"/>
      <c r="AW43" s="45"/>
      <c r="AX43" s="45"/>
      <c r="AY43" s="45"/>
      <c r="AZ43" s="44">
        <f>+AZ45+AZ51+AZ59</f>
        <v>1331.6</v>
      </c>
      <c r="BA43" s="45"/>
      <c r="BB43" s="45"/>
      <c r="BC43" s="45"/>
      <c r="BD43" s="45"/>
      <c r="BE43" s="44">
        <f>+BE45+BE51+BE59</f>
        <v>24708.511547989357</v>
      </c>
      <c r="BF43" s="45"/>
      <c r="BG43" s="45"/>
      <c r="BH43" s="45"/>
      <c r="BI43" s="45"/>
      <c r="BJ43" s="44">
        <f>+BJ45+BJ51+BJ59</f>
        <v>28257.14067752206</v>
      </c>
      <c r="BK43" s="45"/>
      <c r="BL43" s="45"/>
      <c r="BM43" s="45"/>
      <c r="BN43" s="45"/>
      <c r="BO43" s="44">
        <f>+BO45+BO51+BO59</f>
        <v>28049.838102882677</v>
      </c>
      <c r="BP43" s="45"/>
      <c r="BQ43" s="45"/>
      <c r="BR43" s="45"/>
      <c r="BS43" s="45"/>
    </row>
    <row r="44" spans="1:71" s="6" customFormat="1" ht="7.5" customHeigh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2"/>
      <c r="L44" s="44"/>
      <c r="M44" s="45"/>
      <c r="N44" s="45"/>
      <c r="O44" s="45"/>
      <c r="P44" s="45"/>
      <c r="Q44" s="44"/>
      <c r="R44" s="45"/>
      <c r="S44" s="45"/>
      <c r="T44" s="45"/>
      <c r="U44" s="45"/>
      <c r="V44" s="44"/>
      <c r="W44" s="45"/>
      <c r="X44" s="45"/>
      <c r="Y44" s="45"/>
      <c r="Z44" s="45"/>
      <c r="AA44" s="44"/>
      <c r="AB44" s="45"/>
      <c r="AC44" s="45"/>
      <c r="AD44" s="45"/>
      <c r="AE44" s="45"/>
      <c r="AF44" s="44"/>
      <c r="AG44" s="45"/>
      <c r="AH44" s="45"/>
      <c r="AI44" s="45"/>
      <c r="AJ44" s="45"/>
      <c r="AK44" s="44"/>
      <c r="AL44" s="45"/>
      <c r="AM44" s="45"/>
      <c r="AN44" s="45"/>
      <c r="AO44" s="45"/>
      <c r="AP44" s="44"/>
      <c r="AQ44" s="45"/>
      <c r="AR44" s="45"/>
      <c r="AS44" s="45"/>
      <c r="AT44" s="45"/>
      <c r="AU44" s="44"/>
      <c r="AV44" s="45"/>
      <c r="AW44" s="45"/>
      <c r="AX44" s="45"/>
      <c r="AY44" s="45"/>
      <c r="AZ44" s="44"/>
      <c r="BA44" s="45"/>
      <c r="BB44" s="45"/>
      <c r="BC44" s="45"/>
      <c r="BD44" s="45"/>
      <c r="BE44" s="44"/>
      <c r="BF44" s="45"/>
      <c r="BG44" s="45"/>
      <c r="BH44" s="45"/>
      <c r="BI44" s="45"/>
      <c r="BJ44" s="44"/>
      <c r="BK44" s="45"/>
      <c r="BL44" s="45"/>
      <c r="BM44" s="45"/>
      <c r="BN44" s="45"/>
      <c r="BO44" s="44"/>
      <c r="BP44" s="45"/>
      <c r="BQ44" s="45"/>
      <c r="BR44" s="45"/>
      <c r="BS44" s="45"/>
    </row>
    <row r="45" spans="1:71" s="3" customFormat="1" ht="9.75" customHeight="1">
      <c r="A45" s="124" t="s">
        <v>21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6"/>
      <c r="L45" s="54">
        <f>+L47+L49</f>
        <v>959.0646378456065</v>
      </c>
      <c r="M45" s="55"/>
      <c r="N45" s="55"/>
      <c r="O45" s="55"/>
      <c r="P45" s="55"/>
      <c r="Q45" s="54">
        <f>+Q47+Q49</f>
        <v>1141.588858348821</v>
      </c>
      <c r="R45" s="55"/>
      <c r="S45" s="55"/>
      <c r="T45" s="55"/>
      <c r="U45" s="55"/>
      <c r="V45" s="54">
        <f>+V47+V49</f>
        <v>1214.9125196133757</v>
      </c>
      <c r="W45" s="55"/>
      <c r="X45" s="55"/>
      <c r="Y45" s="55"/>
      <c r="Z45" s="55"/>
      <c r="AA45" s="54">
        <f>+AA47+AA49</f>
        <v>18025.823185196758</v>
      </c>
      <c r="AB45" s="55"/>
      <c r="AC45" s="55"/>
      <c r="AD45" s="55"/>
      <c r="AE45" s="55"/>
      <c r="AF45" s="54">
        <f>+AF47+AF49</f>
        <v>19393.287924199194</v>
      </c>
      <c r="AG45" s="55"/>
      <c r="AH45" s="55"/>
      <c r="AI45" s="55"/>
      <c r="AJ45" s="55"/>
      <c r="AK45" s="54">
        <f>+AK47+AK49</f>
        <v>20520</v>
      </c>
      <c r="AL45" s="55"/>
      <c r="AM45" s="55"/>
      <c r="AN45" s="55"/>
      <c r="AO45" s="55"/>
      <c r="AP45" s="54">
        <f>+AP47+AP49</f>
        <v>0</v>
      </c>
      <c r="AQ45" s="55"/>
      <c r="AR45" s="55"/>
      <c r="AS45" s="55"/>
      <c r="AT45" s="55"/>
      <c r="AU45" s="54">
        <f>+AU47+AU49</f>
        <v>0</v>
      </c>
      <c r="AV45" s="55"/>
      <c r="AW45" s="55"/>
      <c r="AX45" s="55"/>
      <c r="AY45" s="55"/>
      <c r="AZ45" s="54">
        <f>+AZ47+AZ49</f>
        <v>0</v>
      </c>
      <c r="BA45" s="55"/>
      <c r="BB45" s="55"/>
      <c r="BC45" s="55"/>
      <c r="BD45" s="55"/>
      <c r="BE45" s="54">
        <f>+BE47+BE49</f>
        <v>18025.823185196758</v>
      </c>
      <c r="BF45" s="55"/>
      <c r="BG45" s="55"/>
      <c r="BH45" s="55"/>
      <c r="BI45" s="55"/>
      <c r="BJ45" s="54">
        <f>+BJ47+BJ49</f>
        <v>19393.287924199194</v>
      </c>
      <c r="BK45" s="55"/>
      <c r="BL45" s="55"/>
      <c r="BM45" s="55"/>
      <c r="BN45" s="55"/>
      <c r="BO45" s="54">
        <f>+BO47+BO49</f>
        <v>20520</v>
      </c>
      <c r="BP45" s="55"/>
      <c r="BQ45" s="55"/>
      <c r="BR45" s="55"/>
      <c r="BS45" s="55"/>
    </row>
    <row r="46" spans="1:71" s="3" customFormat="1" ht="9.75" customHeight="1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6"/>
      <c r="L46" s="54"/>
      <c r="M46" s="55"/>
      <c r="N46" s="55"/>
      <c r="O46" s="55"/>
      <c r="P46" s="55"/>
      <c r="Q46" s="54"/>
      <c r="R46" s="55"/>
      <c r="S46" s="55"/>
      <c r="T46" s="55"/>
      <c r="U46" s="55"/>
      <c r="V46" s="54"/>
      <c r="W46" s="55"/>
      <c r="X46" s="55"/>
      <c r="Y46" s="55"/>
      <c r="Z46" s="55"/>
      <c r="AA46" s="54"/>
      <c r="AB46" s="55"/>
      <c r="AC46" s="55"/>
      <c r="AD46" s="55"/>
      <c r="AE46" s="55"/>
      <c r="AF46" s="54"/>
      <c r="AG46" s="55"/>
      <c r="AH46" s="55"/>
      <c r="AI46" s="55"/>
      <c r="AJ46" s="55"/>
      <c r="AK46" s="54"/>
      <c r="AL46" s="55"/>
      <c r="AM46" s="55"/>
      <c r="AN46" s="55"/>
      <c r="AO46" s="55"/>
      <c r="AP46" s="54"/>
      <c r="AQ46" s="55"/>
      <c r="AR46" s="55"/>
      <c r="AS46" s="55"/>
      <c r="AT46" s="55"/>
      <c r="AU46" s="54"/>
      <c r="AV46" s="55"/>
      <c r="AW46" s="55"/>
      <c r="AX46" s="55"/>
      <c r="AY46" s="55"/>
      <c r="AZ46" s="54"/>
      <c r="BA46" s="55"/>
      <c r="BB46" s="55"/>
      <c r="BC46" s="55"/>
      <c r="BD46" s="55"/>
      <c r="BE46" s="54"/>
      <c r="BF46" s="55"/>
      <c r="BG46" s="55"/>
      <c r="BH46" s="55"/>
      <c r="BI46" s="55"/>
      <c r="BJ46" s="54"/>
      <c r="BK46" s="55"/>
      <c r="BL46" s="55"/>
      <c r="BM46" s="55"/>
      <c r="BN46" s="55"/>
      <c r="BO46" s="54"/>
      <c r="BP46" s="55"/>
      <c r="BQ46" s="55"/>
      <c r="BR46" s="55"/>
      <c r="BS46" s="55"/>
    </row>
    <row r="47" spans="1:71" s="3" customFormat="1" ht="9.75" customHeight="1">
      <c r="A47" s="127" t="s">
        <v>22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9"/>
      <c r="L47" s="54">
        <v>959.0646378456065</v>
      </c>
      <c r="M47" s="55"/>
      <c r="N47" s="55"/>
      <c r="O47" s="55"/>
      <c r="P47" s="55"/>
      <c r="Q47" s="54">
        <v>1141.588858348821</v>
      </c>
      <c r="R47" s="55"/>
      <c r="S47" s="55"/>
      <c r="T47" s="55"/>
      <c r="U47" s="55"/>
      <c r="V47" s="54">
        <v>1214.9125196133757</v>
      </c>
      <c r="W47" s="55"/>
      <c r="X47" s="55"/>
      <c r="Y47" s="55"/>
      <c r="Z47" s="55"/>
      <c r="AA47" s="54">
        <v>18025.823185196758</v>
      </c>
      <c r="AB47" s="55"/>
      <c r="AC47" s="55"/>
      <c r="AD47" s="55"/>
      <c r="AE47" s="55"/>
      <c r="AF47" s="54">
        <v>19393.287924199194</v>
      </c>
      <c r="AG47" s="55"/>
      <c r="AH47" s="55"/>
      <c r="AI47" s="55"/>
      <c r="AJ47" s="55"/>
      <c r="AK47" s="54">
        <v>20520</v>
      </c>
      <c r="AL47" s="55"/>
      <c r="AM47" s="55"/>
      <c r="AN47" s="55"/>
      <c r="AO47" s="55"/>
      <c r="AP47" s="54">
        <v>0</v>
      </c>
      <c r="AQ47" s="55"/>
      <c r="AR47" s="55"/>
      <c r="AS47" s="55"/>
      <c r="AT47" s="55"/>
      <c r="AU47" s="54">
        <v>0</v>
      </c>
      <c r="AV47" s="55"/>
      <c r="AW47" s="55"/>
      <c r="AX47" s="55"/>
      <c r="AY47" s="55"/>
      <c r="AZ47" s="54">
        <v>0</v>
      </c>
      <c r="BA47" s="55"/>
      <c r="BB47" s="55"/>
      <c r="BC47" s="55"/>
      <c r="BD47" s="55"/>
      <c r="BE47" s="54">
        <f>AA47+AP47</f>
        <v>18025.823185196758</v>
      </c>
      <c r="BF47" s="55"/>
      <c r="BG47" s="55"/>
      <c r="BH47" s="55"/>
      <c r="BI47" s="55"/>
      <c r="BJ47" s="54">
        <f>AF47+AU47</f>
        <v>19393.287924199194</v>
      </c>
      <c r="BK47" s="55"/>
      <c r="BL47" s="55"/>
      <c r="BM47" s="55"/>
      <c r="BN47" s="55"/>
      <c r="BO47" s="54">
        <f>AK47+AZ47</f>
        <v>20520</v>
      </c>
      <c r="BP47" s="55"/>
      <c r="BQ47" s="55"/>
      <c r="BR47" s="55"/>
      <c r="BS47" s="55"/>
    </row>
    <row r="48" spans="1:71" s="3" customFormat="1" ht="9.75" customHeight="1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9"/>
      <c r="L48" s="54"/>
      <c r="M48" s="55"/>
      <c r="N48" s="55"/>
      <c r="O48" s="55"/>
      <c r="P48" s="55"/>
      <c r="Q48" s="54"/>
      <c r="R48" s="55"/>
      <c r="S48" s="55"/>
      <c r="T48" s="55"/>
      <c r="U48" s="55"/>
      <c r="V48" s="54"/>
      <c r="W48" s="55"/>
      <c r="X48" s="55"/>
      <c r="Y48" s="55"/>
      <c r="Z48" s="55"/>
      <c r="AA48" s="54"/>
      <c r="AB48" s="55"/>
      <c r="AC48" s="55"/>
      <c r="AD48" s="55"/>
      <c r="AE48" s="55"/>
      <c r="AF48" s="54"/>
      <c r="AG48" s="55"/>
      <c r="AH48" s="55"/>
      <c r="AI48" s="55"/>
      <c r="AJ48" s="55"/>
      <c r="AK48" s="54"/>
      <c r="AL48" s="55"/>
      <c r="AM48" s="55"/>
      <c r="AN48" s="55"/>
      <c r="AO48" s="55"/>
      <c r="AP48" s="54"/>
      <c r="AQ48" s="55"/>
      <c r="AR48" s="55"/>
      <c r="AS48" s="55"/>
      <c r="AT48" s="55"/>
      <c r="AU48" s="54"/>
      <c r="AV48" s="55"/>
      <c r="AW48" s="55"/>
      <c r="AX48" s="55"/>
      <c r="AY48" s="55"/>
      <c r="AZ48" s="54"/>
      <c r="BA48" s="55"/>
      <c r="BB48" s="55"/>
      <c r="BC48" s="55"/>
      <c r="BD48" s="55"/>
      <c r="BE48" s="54"/>
      <c r="BF48" s="55"/>
      <c r="BG48" s="55"/>
      <c r="BH48" s="55"/>
      <c r="BI48" s="55"/>
      <c r="BJ48" s="54"/>
      <c r="BK48" s="55"/>
      <c r="BL48" s="55"/>
      <c r="BM48" s="55"/>
      <c r="BN48" s="55"/>
      <c r="BO48" s="54"/>
      <c r="BP48" s="55"/>
      <c r="BQ48" s="55"/>
      <c r="BR48" s="55"/>
      <c r="BS48" s="55"/>
    </row>
    <row r="49" spans="1:71" s="3" customFormat="1" ht="9.75" customHeight="1">
      <c r="A49" s="127" t="s">
        <v>35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9"/>
      <c r="L49" s="54">
        <v>0</v>
      </c>
      <c r="M49" s="55"/>
      <c r="N49" s="55"/>
      <c r="O49" s="55"/>
      <c r="P49" s="55"/>
      <c r="Q49" s="54">
        <v>0</v>
      </c>
      <c r="R49" s="55"/>
      <c r="S49" s="55"/>
      <c r="T49" s="55"/>
      <c r="U49" s="55"/>
      <c r="V49" s="54">
        <v>0</v>
      </c>
      <c r="W49" s="55"/>
      <c r="X49" s="55"/>
      <c r="Y49" s="55"/>
      <c r="Z49" s="55"/>
      <c r="AA49" s="54">
        <v>0</v>
      </c>
      <c r="AB49" s="55"/>
      <c r="AC49" s="55"/>
      <c r="AD49" s="55"/>
      <c r="AE49" s="55"/>
      <c r="AF49" s="54">
        <v>0</v>
      </c>
      <c r="AG49" s="55"/>
      <c r="AH49" s="55"/>
      <c r="AI49" s="55"/>
      <c r="AJ49" s="55"/>
      <c r="AK49" s="54">
        <v>0</v>
      </c>
      <c r="AL49" s="55"/>
      <c r="AM49" s="55"/>
      <c r="AN49" s="55"/>
      <c r="AO49" s="55"/>
      <c r="AP49" s="54">
        <v>0</v>
      </c>
      <c r="AQ49" s="55"/>
      <c r="AR49" s="55"/>
      <c r="AS49" s="55"/>
      <c r="AT49" s="55"/>
      <c r="AU49" s="54">
        <v>0</v>
      </c>
      <c r="AV49" s="55"/>
      <c r="AW49" s="55"/>
      <c r="AX49" s="55"/>
      <c r="AY49" s="55"/>
      <c r="AZ49" s="54">
        <v>0</v>
      </c>
      <c r="BA49" s="55"/>
      <c r="BB49" s="55"/>
      <c r="BC49" s="55"/>
      <c r="BD49" s="55"/>
      <c r="BE49" s="54">
        <f>AA49+AP49</f>
        <v>0</v>
      </c>
      <c r="BF49" s="55"/>
      <c r="BG49" s="55"/>
      <c r="BH49" s="55"/>
      <c r="BI49" s="55"/>
      <c r="BJ49" s="54">
        <f>AF49+AU49</f>
        <v>0</v>
      </c>
      <c r="BK49" s="55"/>
      <c r="BL49" s="55"/>
      <c r="BM49" s="55"/>
      <c r="BN49" s="55"/>
      <c r="BO49" s="54">
        <f>AK49+AZ49</f>
        <v>0</v>
      </c>
      <c r="BP49" s="55"/>
      <c r="BQ49" s="55"/>
      <c r="BR49" s="55"/>
      <c r="BS49" s="55"/>
    </row>
    <row r="50" spans="1:71" s="3" customFormat="1" ht="9.75" customHeight="1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9"/>
      <c r="L50" s="54"/>
      <c r="M50" s="55"/>
      <c r="N50" s="55"/>
      <c r="O50" s="55"/>
      <c r="P50" s="55"/>
      <c r="Q50" s="54"/>
      <c r="R50" s="55"/>
      <c r="S50" s="55"/>
      <c r="T50" s="55"/>
      <c r="U50" s="55"/>
      <c r="V50" s="54"/>
      <c r="W50" s="55"/>
      <c r="X50" s="55"/>
      <c r="Y50" s="55"/>
      <c r="Z50" s="55"/>
      <c r="AA50" s="54"/>
      <c r="AB50" s="55"/>
      <c r="AC50" s="55"/>
      <c r="AD50" s="55"/>
      <c r="AE50" s="55"/>
      <c r="AF50" s="54"/>
      <c r="AG50" s="55"/>
      <c r="AH50" s="55"/>
      <c r="AI50" s="55"/>
      <c r="AJ50" s="55"/>
      <c r="AK50" s="54"/>
      <c r="AL50" s="55"/>
      <c r="AM50" s="55"/>
      <c r="AN50" s="55"/>
      <c r="AO50" s="55"/>
      <c r="AP50" s="54"/>
      <c r="AQ50" s="55"/>
      <c r="AR50" s="55"/>
      <c r="AS50" s="55"/>
      <c r="AT50" s="55"/>
      <c r="AU50" s="54"/>
      <c r="AV50" s="55"/>
      <c r="AW50" s="55"/>
      <c r="AX50" s="55"/>
      <c r="AY50" s="55"/>
      <c r="AZ50" s="54"/>
      <c r="BA50" s="55"/>
      <c r="BB50" s="55"/>
      <c r="BC50" s="55"/>
      <c r="BD50" s="55"/>
      <c r="BE50" s="54"/>
      <c r="BF50" s="55"/>
      <c r="BG50" s="55"/>
      <c r="BH50" s="55"/>
      <c r="BI50" s="55"/>
      <c r="BJ50" s="54"/>
      <c r="BK50" s="55"/>
      <c r="BL50" s="55"/>
      <c r="BM50" s="55"/>
      <c r="BN50" s="55"/>
      <c r="BO50" s="54"/>
      <c r="BP50" s="55"/>
      <c r="BQ50" s="55"/>
      <c r="BR50" s="55"/>
      <c r="BS50" s="55"/>
    </row>
    <row r="51" spans="1:71" s="3" customFormat="1" ht="9.75" customHeight="1">
      <c r="A51" s="124" t="s">
        <v>23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6"/>
      <c r="L51" s="54">
        <f>+L53+L55+L57</f>
        <v>9406.267076954</v>
      </c>
      <c r="M51" s="55"/>
      <c r="N51" s="55"/>
      <c r="O51" s="55"/>
      <c r="P51" s="55"/>
      <c r="Q51" s="54">
        <f>+Q53+Q55+Q57</f>
        <v>10625.626061953999</v>
      </c>
      <c r="R51" s="55"/>
      <c r="S51" s="55"/>
      <c r="T51" s="55"/>
      <c r="U51" s="55"/>
      <c r="V51" s="54">
        <f>+V53+V55+V57</f>
        <v>7603</v>
      </c>
      <c r="W51" s="55"/>
      <c r="X51" s="55"/>
      <c r="Y51" s="55"/>
      <c r="Z51" s="55"/>
      <c r="AA51" s="54">
        <f>+AA53+AA55+AA57</f>
        <v>6197.6883627926</v>
      </c>
      <c r="AB51" s="55"/>
      <c r="AC51" s="55"/>
      <c r="AD51" s="55"/>
      <c r="AE51" s="55"/>
      <c r="AF51" s="54">
        <f>+AF53+AF55+AF57</f>
        <v>6198.852753322867</v>
      </c>
      <c r="AG51" s="55"/>
      <c r="AH51" s="55"/>
      <c r="AI51" s="55"/>
      <c r="AJ51" s="55"/>
      <c r="AK51" s="54">
        <f>+AK53+AK55+AK57</f>
        <v>6198.2381028826785</v>
      </c>
      <c r="AL51" s="55"/>
      <c r="AM51" s="55"/>
      <c r="AN51" s="55"/>
      <c r="AO51" s="55"/>
      <c r="AP51" s="54">
        <f>+AP53+AP55+AP57</f>
        <v>485</v>
      </c>
      <c r="AQ51" s="55"/>
      <c r="AR51" s="55"/>
      <c r="AS51" s="55"/>
      <c r="AT51" s="55"/>
      <c r="AU51" s="54">
        <f>+AU53+AU55+AU57</f>
        <v>2665</v>
      </c>
      <c r="AV51" s="55"/>
      <c r="AW51" s="55"/>
      <c r="AX51" s="55"/>
      <c r="AY51" s="55"/>
      <c r="AZ51" s="54">
        <f>+AZ53+AZ55+AZ57</f>
        <v>1331.6</v>
      </c>
      <c r="BA51" s="55"/>
      <c r="BB51" s="55"/>
      <c r="BC51" s="55"/>
      <c r="BD51" s="55"/>
      <c r="BE51" s="54">
        <f>+BE53+BE55+BE57</f>
        <v>6682.6883627926</v>
      </c>
      <c r="BF51" s="55"/>
      <c r="BG51" s="55"/>
      <c r="BH51" s="55"/>
      <c r="BI51" s="55"/>
      <c r="BJ51" s="54">
        <f>+BJ53+BJ55+BJ57</f>
        <v>8863.852753322866</v>
      </c>
      <c r="BK51" s="55"/>
      <c r="BL51" s="55"/>
      <c r="BM51" s="55"/>
      <c r="BN51" s="55"/>
      <c r="BO51" s="54">
        <f>+BO53+BO55+BO57</f>
        <v>7529.838102882678</v>
      </c>
      <c r="BP51" s="55"/>
      <c r="BQ51" s="55"/>
      <c r="BR51" s="55"/>
      <c r="BS51" s="55"/>
    </row>
    <row r="52" spans="1:71" s="3" customFormat="1" ht="9.75" customHeight="1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6"/>
      <c r="L52" s="54"/>
      <c r="M52" s="55"/>
      <c r="N52" s="55"/>
      <c r="O52" s="55"/>
      <c r="P52" s="55"/>
      <c r="Q52" s="54"/>
      <c r="R52" s="55"/>
      <c r="S52" s="55"/>
      <c r="T52" s="55"/>
      <c r="U52" s="55"/>
      <c r="V52" s="54"/>
      <c r="W52" s="55"/>
      <c r="X52" s="55"/>
      <c r="Y52" s="55"/>
      <c r="Z52" s="55"/>
      <c r="AA52" s="54"/>
      <c r="AB52" s="55"/>
      <c r="AC52" s="55"/>
      <c r="AD52" s="55"/>
      <c r="AE52" s="55"/>
      <c r="AF52" s="54"/>
      <c r="AG52" s="55"/>
      <c r="AH52" s="55"/>
      <c r="AI52" s="55"/>
      <c r="AJ52" s="55"/>
      <c r="AK52" s="54"/>
      <c r="AL52" s="55"/>
      <c r="AM52" s="55"/>
      <c r="AN52" s="55"/>
      <c r="AO52" s="55"/>
      <c r="AP52" s="54"/>
      <c r="AQ52" s="55"/>
      <c r="AR52" s="55"/>
      <c r="AS52" s="55"/>
      <c r="AT52" s="55"/>
      <c r="AU52" s="54"/>
      <c r="AV52" s="55"/>
      <c r="AW52" s="55"/>
      <c r="AX52" s="55"/>
      <c r="AY52" s="55"/>
      <c r="AZ52" s="54"/>
      <c r="BA52" s="55"/>
      <c r="BB52" s="55"/>
      <c r="BC52" s="55"/>
      <c r="BD52" s="55"/>
      <c r="BE52" s="54"/>
      <c r="BF52" s="55"/>
      <c r="BG52" s="55"/>
      <c r="BH52" s="55"/>
      <c r="BI52" s="55"/>
      <c r="BJ52" s="54"/>
      <c r="BK52" s="55"/>
      <c r="BL52" s="55"/>
      <c r="BM52" s="55"/>
      <c r="BN52" s="55"/>
      <c r="BO52" s="54"/>
      <c r="BP52" s="55"/>
      <c r="BQ52" s="55"/>
      <c r="BR52" s="55"/>
      <c r="BS52" s="55"/>
    </row>
    <row r="53" spans="1:71" s="3" customFormat="1" ht="9.75" customHeight="1">
      <c r="A53" s="127" t="s">
        <v>24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9"/>
      <c r="L53" s="54">
        <v>2606.86383862</v>
      </c>
      <c r="M53" s="55"/>
      <c r="N53" s="55"/>
      <c r="O53" s="55"/>
      <c r="P53" s="55"/>
      <c r="Q53" s="54">
        <v>2606.86383862</v>
      </c>
      <c r="R53" s="55"/>
      <c r="S53" s="55"/>
      <c r="T53" s="55"/>
      <c r="U53" s="55"/>
      <c r="V53" s="54">
        <v>0</v>
      </c>
      <c r="W53" s="55"/>
      <c r="X53" s="55"/>
      <c r="Y53" s="55"/>
      <c r="Z53" s="55"/>
      <c r="AA53" s="54">
        <v>0</v>
      </c>
      <c r="AB53" s="55"/>
      <c r="AC53" s="55"/>
      <c r="AD53" s="55"/>
      <c r="AE53" s="55"/>
      <c r="AF53" s="54">
        <v>0</v>
      </c>
      <c r="AG53" s="55"/>
      <c r="AH53" s="55"/>
      <c r="AI53" s="55"/>
      <c r="AJ53" s="55"/>
      <c r="AK53" s="54">
        <v>0</v>
      </c>
      <c r="AL53" s="55"/>
      <c r="AM53" s="55"/>
      <c r="AN53" s="55"/>
      <c r="AO53" s="55"/>
      <c r="AP53" s="54">
        <v>0</v>
      </c>
      <c r="AQ53" s="55"/>
      <c r="AR53" s="55"/>
      <c r="AS53" s="55"/>
      <c r="AT53" s="55"/>
      <c r="AU53" s="54">
        <v>0</v>
      </c>
      <c r="AV53" s="55"/>
      <c r="AW53" s="55"/>
      <c r="AX53" s="55"/>
      <c r="AY53" s="55"/>
      <c r="AZ53" s="54">
        <v>0</v>
      </c>
      <c r="BA53" s="55"/>
      <c r="BB53" s="55"/>
      <c r="BC53" s="55"/>
      <c r="BD53" s="55"/>
      <c r="BE53" s="54">
        <f>AA53+AP53</f>
        <v>0</v>
      </c>
      <c r="BF53" s="55"/>
      <c r="BG53" s="55"/>
      <c r="BH53" s="55"/>
      <c r="BI53" s="55"/>
      <c r="BJ53" s="54">
        <f>AF53+AU53</f>
        <v>0</v>
      </c>
      <c r="BK53" s="55"/>
      <c r="BL53" s="55"/>
      <c r="BM53" s="55"/>
      <c r="BN53" s="55"/>
      <c r="BO53" s="54">
        <f>AK53+AZ53</f>
        <v>0</v>
      </c>
      <c r="BP53" s="55"/>
      <c r="BQ53" s="55"/>
      <c r="BR53" s="55"/>
      <c r="BS53" s="55"/>
    </row>
    <row r="54" spans="1:71" s="3" customFormat="1" ht="9.75" customHeight="1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9"/>
      <c r="L54" s="54"/>
      <c r="M54" s="55"/>
      <c r="N54" s="55"/>
      <c r="O54" s="55"/>
      <c r="P54" s="55"/>
      <c r="Q54" s="54"/>
      <c r="R54" s="55"/>
      <c r="S54" s="55"/>
      <c r="T54" s="55"/>
      <c r="U54" s="55"/>
      <c r="V54" s="54"/>
      <c r="W54" s="55"/>
      <c r="X54" s="55"/>
      <c r="Y54" s="55"/>
      <c r="Z54" s="55"/>
      <c r="AA54" s="54"/>
      <c r="AB54" s="55"/>
      <c r="AC54" s="55"/>
      <c r="AD54" s="55"/>
      <c r="AE54" s="55"/>
      <c r="AF54" s="54"/>
      <c r="AG54" s="55"/>
      <c r="AH54" s="55"/>
      <c r="AI54" s="55"/>
      <c r="AJ54" s="55"/>
      <c r="AK54" s="54"/>
      <c r="AL54" s="55"/>
      <c r="AM54" s="55"/>
      <c r="AN54" s="55"/>
      <c r="AO54" s="55"/>
      <c r="AP54" s="54"/>
      <c r="AQ54" s="55"/>
      <c r="AR54" s="55"/>
      <c r="AS54" s="55"/>
      <c r="AT54" s="55"/>
      <c r="AU54" s="54"/>
      <c r="AV54" s="55"/>
      <c r="AW54" s="55"/>
      <c r="AX54" s="55"/>
      <c r="AY54" s="55"/>
      <c r="AZ54" s="54"/>
      <c r="BA54" s="55"/>
      <c r="BB54" s="55"/>
      <c r="BC54" s="55"/>
      <c r="BD54" s="55"/>
      <c r="BE54" s="54"/>
      <c r="BF54" s="55"/>
      <c r="BG54" s="55"/>
      <c r="BH54" s="55"/>
      <c r="BI54" s="55"/>
      <c r="BJ54" s="54"/>
      <c r="BK54" s="55"/>
      <c r="BL54" s="55"/>
      <c r="BM54" s="55"/>
      <c r="BN54" s="55"/>
      <c r="BO54" s="54"/>
      <c r="BP54" s="55"/>
      <c r="BQ54" s="55"/>
      <c r="BR54" s="55"/>
      <c r="BS54" s="55"/>
    </row>
    <row r="55" spans="1:71" s="3" customFormat="1" ht="9.75" customHeight="1">
      <c r="A55" s="127" t="s">
        <v>25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9"/>
      <c r="L55" s="54">
        <v>6799.403238334</v>
      </c>
      <c r="M55" s="55"/>
      <c r="N55" s="55"/>
      <c r="O55" s="55"/>
      <c r="P55" s="55"/>
      <c r="Q55" s="54">
        <v>8018.762223333999</v>
      </c>
      <c r="R55" s="55"/>
      <c r="S55" s="55"/>
      <c r="T55" s="55"/>
      <c r="U55" s="55"/>
      <c r="V55" s="54">
        <f>1414+6189</f>
        <v>7603</v>
      </c>
      <c r="W55" s="55"/>
      <c r="X55" s="55"/>
      <c r="Y55" s="55"/>
      <c r="Z55" s="55"/>
      <c r="AA55" s="54">
        <f>(9+6189)-65</f>
        <v>6133</v>
      </c>
      <c r="AB55" s="55"/>
      <c r="AC55" s="55"/>
      <c r="AD55" s="55"/>
      <c r="AE55" s="55"/>
      <c r="AF55" s="54">
        <f>(10+6189)-66</f>
        <v>6133</v>
      </c>
      <c r="AG55" s="55"/>
      <c r="AH55" s="55"/>
      <c r="AI55" s="55"/>
      <c r="AJ55" s="55"/>
      <c r="AK55" s="54">
        <f>(10+6189)-67.8</f>
        <v>6131.2</v>
      </c>
      <c r="AL55" s="55"/>
      <c r="AM55" s="55"/>
      <c r="AN55" s="55"/>
      <c r="AO55" s="55"/>
      <c r="AP55" s="54">
        <v>485</v>
      </c>
      <c r="AQ55" s="55"/>
      <c r="AR55" s="55"/>
      <c r="AS55" s="55"/>
      <c r="AT55" s="55"/>
      <c r="AU55" s="54">
        <f>(750+1915)-130</f>
        <v>2535</v>
      </c>
      <c r="AV55" s="55"/>
      <c r="AW55" s="55"/>
      <c r="AX55" s="55"/>
      <c r="AY55" s="55"/>
      <c r="AZ55" s="54">
        <f>(750+582)-10.4</f>
        <v>1321.6</v>
      </c>
      <c r="BA55" s="55"/>
      <c r="BB55" s="55"/>
      <c r="BC55" s="55"/>
      <c r="BD55" s="55"/>
      <c r="BE55" s="54">
        <f>AA55+AP55</f>
        <v>6618</v>
      </c>
      <c r="BF55" s="55"/>
      <c r="BG55" s="55"/>
      <c r="BH55" s="55"/>
      <c r="BI55" s="55"/>
      <c r="BJ55" s="54">
        <f>AF55+AU55</f>
        <v>8668</v>
      </c>
      <c r="BK55" s="55"/>
      <c r="BL55" s="55"/>
      <c r="BM55" s="55"/>
      <c r="BN55" s="55"/>
      <c r="BO55" s="54">
        <f>AK55+AZ55</f>
        <v>7452.799999999999</v>
      </c>
      <c r="BP55" s="55"/>
      <c r="BQ55" s="55"/>
      <c r="BR55" s="55"/>
      <c r="BS55" s="55"/>
    </row>
    <row r="56" spans="1:71" s="3" customFormat="1" ht="9.75" customHeight="1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9"/>
      <c r="L56" s="54"/>
      <c r="M56" s="55"/>
      <c r="N56" s="55"/>
      <c r="O56" s="55"/>
      <c r="P56" s="55"/>
      <c r="Q56" s="54"/>
      <c r="R56" s="55"/>
      <c r="S56" s="55"/>
      <c r="T56" s="55"/>
      <c r="U56" s="55"/>
      <c r="V56" s="54"/>
      <c r="W56" s="55"/>
      <c r="X56" s="55"/>
      <c r="Y56" s="55"/>
      <c r="Z56" s="55"/>
      <c r="AA56" s="54"/>
      <c r="AB56" s="55"/>
      <c r="AC56" s="55"/>
      <c r="AD56" s="55"/>
      <c r="AE56" s="55"/>
      <c r="AF56" s="54"/>
      <c r="AG56" s="55"/>
      <c r="AH56" s="55"/>
      <c r="AI56" s="55"/>
      <c r="AJ56" s="55"/>
      <c r="AK56" s="54"/>
      <c r="AL56" s="55"/>
      <c r="AM56" s="55"/>
      <c r="AN56" s="55"/>
      <c r="AO56" s="55"/>
      <c r="AP56" s="54"/>
      <c r="AQ56" s="55"/>
      <c r="AR56" s="55"/>
      <c r="AS56" s="55"/>
      <c r="AT56" s="55"/>
      <c r="AU56" s="54"/>
      <c r="AV56" s="55"/>
      <c r="AW56" s="55"/>
      <c r="AX56" s="55"/>
      <c r="AY56" s="55"/>
      <c r="AZ56" s="54"/>
      <c r="BA56" s="55"/>
      <c r="BB56" s="55"/>
      <c r="BC56" s="55"/>
      <c r="BD56" s="55"/>
      <c r="BE56" s="54"/>
      <c r="BF56" s="55"/>
      <c r="BG56" s="55"/>
      <c r="BH56" s="55"/>
      <c r="BI56" s="55"/>
      <c r="BJ56" s="54"/>
      <c r="BK56" s="55"/>
      <c r="BL56" s="55"/>
      <c r="BM56" s="55"/>
      <c r="BN56" s="55"/>
      <c r="BO56" s="54"/>
      <c r="BP56" s="55"/>
      <c r="BQ56" s="55"/>
      <c r="BR56" s="55"/>
      <c r="BS56" s="55"/>
    </row>
    <row r="57" spans="1:71" s="3" customFormat="1" ht="9.75" customHeight="1">
      <c r="A57" s="127" t="s">
        <v>26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9"/>
      <c r="L57" s="54"/>
      <c r="M57" s="55"/>
      <c r="N57" s="55"/>
      <c r="O57" s="55"/>
      <c r="P57" s="55"/>
      <c r="Q57" s="54"/>
      <c r="R57" s="55"/>
      <c r="S57" s="55"/>
      <c r="T57" s="55"/>
      <c r="U57" s="55"/>
      <c r="V57" s="54"/>
      <c r="W57" s="55"/>
      <c r="X57" s="55"/>
      <c r="Y57" s="55"/>
      <c r="Z57" s="55"/>
      <c r="AA57" s="54">
        <v>64.6883627926</v>
      </c>
      <c r="AB57" s="55"/>
      <c r="AC57" s="55"/>
      <c r="AD57" s="55"/>
      <c r="AE57" s="55"/>
      <c r="AF57" s="54">
        <v>65.8527533228668</v>
      </c>
      <c r="AG57" s="55"/>
      <c r="AH57" s="55"/>
      <c r="AI57" s="55"/>
      <c r="AJ57" s="55"/>
      <c r="AK57" s="54">
        <v>67.03810288267842</v>
      </c>
      <c r="AL57" s="55"/>
      <c r="AM57" s="55"/>
      <c r="AN57" s="55"/>
      <c r="AO57" s="55"/>
      <c r="AP57" s="54">
        <v>0</v>
      </c>
      <c r="AQ57" s="55"/>
      <c r="AR57" s="55"/>
      <c r="AS57" s="55"/>
      <c r="AT57" s="55"/>
      <c r="AU57" s="54">
        <v>130</v>
      </c>
      <c r="AV57" s="55"/>
      <c r="AW57" s="55"/>
      <c r="AX57" s="55"/>
      <c r="AY57" s="55"/>
      <c r="AZ57" s="54">
        <v>10</v>
      </c>
      <c r="BA57" s="55"/>
      <c r="BB57" s="55"/>
      <c r="BC57" s="55"/>
      <c r="BD57" s="55"/>
      <c r="BE57" s="54">
        <f>AA57+AP57</f>
        <v>64.6883627926</v>
      </c>
      <c r="BF57" s="55"/>
      <c r="BG57" s="55"/>
      <c r="BH57" s="55"/>
      <c r="BI57" s="55"/>
      <c r="BJ57" s="54">
        <f>AF57+AU57</f>
        <v>195.85275332286682</v>
      </c>
      <c r="BK57" s="55"/>
      <c r="BL57" s="55"/>
      <c r="BM57" s="55"/>
      <c r="BN57" s="55"/>
      <c r="BO57" s="54">
        <f>AK57+AZ57</f>
        <v>77.03810288267842</v>
      </c>
      <c r="BP57" s="55"/>
      <c r="BQ57" s="55"/>
      <c r="BR57" s="55"/>
      <c r="BS57" s="55"/>
    </row>
    <row r="58" spans="1:71" s="3" customFormat="1" ht="9.75" customHeight="1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9"/>
      <c r="L58" s="54"/>
      <c r="M58" s="55"/>
      <c r="N58" s="55"/>
      <c r="O58" s="55"/>
      <c r="P58" s="55"/>
      <c r="Q58" s="54"/>
      <c r="R58" s="55"/>
      <c r="S58" s="55"/>
      <c r="T58" s="55"/>
      <c r="U58" s="55"/>
      <c r="V58" s="54"/>
      <c r="W58" s="55"/>
      <c r="X58" s="55"/>
      <c r="Y58" s="55"/>
      <c r="Z58" s="55"/>
      <c r="AA58" s="54"/>
      <c r="AB58" s="55"/>
      <c r="AC58" s="55"/>
      <c r="AD58" s="55"/>
      <c r="AE58" s="55"/>
      <c r="AF58" s="54"/>
      <c r="AG58" s="55"/>
      <c r="AH58" s="55"/>
      <c r="AI58" s="55"/>
      <c r="AJ58" s="55"/>
      <c r="AK58" s="54"/>
      <c r="AL58" s="55"/>
      <c r="AM58" s="55"/>
      <c r="AN58" s="55"/>
      <c r="AO58" s="55"/>
      <c r="AP58" s="54"/>
      <c r="AQ58" s="55"/>
      <c r="AR58" s="55"/>
      <c r="AS58" s="55"/>
      <c r="AT58" s="55"/>
      <c r="AU58" s="54"/>
      <c r="AV58" s="55"/>
      <c r="AW58" s="55"/>
      <c r="AX58" s="55"/>
      <c r="AY58" s="55"/>
      <c r="AZ58" s="54"/>
      <c r="BA58" s="55"/>
      <c r="BB58" s="55"/>
      <c r="BC58" s="55"/>
      <c r="BD58" s="55"/>
      <c r="BE58" s="54"/>
      <c r="BF58" s="55"/>
      <c r="BG58" s="55"/>
      <c r="BH58" s="55"/>
      <c r="BI58" s="55"/>
      <c r="BJ58" s="54"/>
      <c r="BK58" s="55"/>
      <c r="BL58" s="55"/>
      <c r="BM58" s="55"/>
      <c r="BN58" s="55"/>
      <c r="BO58" s="54"/>
      <c r="BP58" s="55"/>
      <c r="BQ58" s="55"/>
      <c r="BR58" s="55"/>
      <c r="BS58" s="55"/>
    </row>
    <row r="59" spans="1:71" s="3" customFormat="1" ht="9.75" customHeight="1">
      <c r="A59" s="124" t="s">
        <v>27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6"/>
      <c r="L59" s="54">
        <f>+L61</f>
        <v>0</v>
      </c>
      <c r="M59" s="55"/>
      <c r="N59" s="55"/>
      <c r="O59" s="55"/>
      <c r="P59" s="55"/>
      <c r="Q59" s="54">
        <f>+Q61</f>
        <v>0</v>
      </c>
      <c r="R59" s="55"/>
      <c r="S59" s="55"/>
      <c r="T59" s="55"/>
      <c r="U59" s="55"/>
      <c r="V59" s="54">
        <f>+V61</f>
        <v>0</v>
      </c>
      <c r="W59" s="55"/>
      <c r="X59" s="55"/>
      <c r="Y59" s="55"/>
      <c r="Z59" s="55"/>
      <c r="AA59" s="54">
        <f>+AA61</f>
        <v>0</v>
      </c>
      <c r="AB59" s="55"/>
      <c r="AC59" s="55"/>
      <c r="AD59" s="55"/>
      <c r="AE59" s="55"/>
      <c r="AF59" s="54">
        <f>+AF61</f>
        <v>0</v>
      </c>
      <c r="AG59" s="55"/>
      <c r="AH59" s="55"/>
      <c r="AI59" s="55"/>
      <c r="AJ59" s="55"/>
      <c r="AK59" s="54">
        <f>+AK61</f>
        <v>0</v>
      </c>
      <c r="AL59" s="55"/>
      <c r="AM59" s="55"/>
      <c r="AN59" s="55"/>
      <c r="AO59" s="55"/>
      <c r="AP59" s="54">
        <f>+AP61</f>
        <v>0</v>
      </c>
      <c r="AQ59" s="55"/>
      <c r="AR59" s="55"/>
      <c r="AS59" s="55"/>
      <c r="AT59" s="55"/>
      <c r="AU59" s="54">
        <f>+AU61</f>
        <v>0</v>
      </c>
      <c r="AV59" s="55"/>
      <c r="AW59" s="55"/>
      <c r="AX59" s="55"/>
      <c r="AY59" s="55"/>
      <c r="AZ59" s="54">
        <f>+AZ61</f>
        <v>0</v>
      </c>
      <c r="BA59" s="55"/>
      <c r="BB59" s="55"/>
      <c r="BC59" s="55"/>
      <c r="BD59" s="55"/>
      <c r="BE59" s="54">
        <f>+BE61</f>
        <v>0</v>
      </c>
      <c r="BF59" s="55"/>
      <c r="BG59" s="55"/>
      <c r="BH59" s="55"/>
      <c r="BI59" s="55"/>
      <c r="BJ59" s="54">
        <f>+BJ61</f>
        <v>0</v>
      </c>
      <c r="BK59" s="55"/>
      <c r="BL59" s="55"/>
      <c r="BM59" s="55"/>
      <c r="BN59" s="55"/>
      <c r="BO59" s="54">
        <f>+BO61</f>
        <v>0</v>
      </c>
      <c r="BP59" s="55"/>
      <c r="BQ59" s="55"/>
      <c r="BR59" s="55"/>
      <c r="BS59" s="55"/>
    </row>
    <row r="60" spans="1:71" s="3" customFormat="1" ht="9.75" customHeight="1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6"/>
      <c r="L60" s="54"/>
      <c r="M60" s="55"/>
      <c r="N60" s="55"/>
      <c r="O60" s="55"/>
      <c r="P60" s="55"/>
      <c r="Q60" s="54"/>
      <c r="R60" s="55"/>
      <c r="S60" s="55"/>
      <c r="T60" s="55"/>
      <c r="U60" s="55"/>
      <c r="V60" s="54"/>
      <c r="W60" s="55"/>
      <c r="X60" s="55"/>
      <c r="Y60" s="55"/>
      <c r="Z60" s="55"/>
      <c r="AA60" s="54"/>
      <c r="AB60" s="55"/>
      <c r="AC60" s="55"/>
      <c r="AD60" s="55"/>
      <c r="AE60" s="55"/>
      <c r="AF60" s="54"/>
      <c r="AG60" s="55"/>
      <c r="AH60" s="55"/>
      <c r="AI60" s="55"/>
      <c r="AJ60" s="55"/>
      <c r="AK60" s="54"/>
      <c r="AL60" s="55"/>
      <c r="AM60" s="55"/>
      <c r="AN60" s="55"/>
      <c r="AO60" s="55"/>
      <c r="AP60" s="54"/>
      <c r="AQ60" s="55"/>
      <c r="AR60" s="55"/>
      <c r="AS60" s="55"/>
      <c r="AT60" s="55"/>
      <c r="AU60" s="54"/>
      <c r="AV60" s="55"/>
      <c r="AW60" s="55"/>
      <c r="AX60" s="55"/>
      <c r="AY60" s="55"/>
      <c r="AZ60" s="54"/>
      <c r="BA60" s="55"/>
      <c r="BB60" s="55"/>
      <c r="BC60" s="55"/>
      <c r="BD60" s="55"/>
      <c r="BE60" s="54"/>
      <c r="BF60" s="55"/>
      <c r="BG60" s="55"/>
      <c r="BH60" s="55"/>
      <c r="BI60" s="55"/>
      <c r="BJ60" s="54"/>
      <c r="BK60" s="55"/>
      <c r="BL60" s="55"/>
      <c r="BM60" s="55"/>
      <c r="BN60" s="55"/>
      <c r="BO60" s="54"/>
      <c r="BP60" s="55"/>
      <c r="BQ60" s="55"/>
      <c r="BR60" s="55"/>
      <c r="BS60" s="55"/>
    </row>
    <row r="61" spans="1:71" s="3" customFormat="1" ht="9.75" customHeight="1">
      <c r="A61" s="127" t="s">
        <v>28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9"/>
      <c r="L61" s="54">
        <v>0</v>
      </c>
      <c r="M61" s="55"/>
      <c r="N61" s="55"/>
      <c r="O61" s="55"/>
      <c r="P61" s="55"/>
      <c r="Q61" s="54">
        <v>0</v>
      </c>
      <c r="R61" s="55"/>
      <c r="S61" s="55"/>
      <c r="T61" s="55"/>
      <c r="U61" s="55"/>
      <c r="V61" s="54">
        <v>0</v>
      </c>
      <c r="W61" s="55"/>
      <c r="X61" s="55"/>
      <c r="Y61" s="55"/>
      <c r="Z61" s="55"/>
      <c r="AA61" s="54">
        <v>0</v>
      </c>
      <c r="AB61" s="55"/>
      <c r="AC61" s="55"/>
      <c r="AD61" s="55"/>
      <c r="AE61" s="55"/>
      <c r="AF61" s="54">
        <v>0</v>
      </c>
      <c r="AG61" s="55"/>
      <c r="AH61" s="55"/>
      <c r="AI61" s="55"/>
      <c r="AJ61" s="55"/>
      <c r="AK61" s="54">
        <v>0</v>
      </c>
      <c r="AL61" s="55"/>
      <c r="AM61" s="55"/>
      <c r="AN61" s="55"/>
      <c r="AO61" s="55"/>
      <c r="AP61" s="54">
        <v>0</v>
      </c>
      <c r="AQ61" s="55"/>
      <c r="AR61" s="55"/>
      <c r="AS61" s="55"/>
      <c r="AT61" s="55"/>
      <c r="AU61" s="54">
        <v>0</v>
      </c>
      <c r="AV61" s="55"/>
      <c r="AW61" s="55"/>
      <c r="AX61" s="55"/>
      <c r="AY61" s="55"/>
      <c r="AZ61" s="54">
        <v>0</v>
      </c>
      <c r="BA61" s="55"/>
      <c r="BB61" s="55"/>
      <c r="BC61" s="55"/>
      <c r="BD61" s="55"/>
      <c r="BE61" s="54">
        <f>AA61+AP61</f>
        <v>0</v>
      </c>
      <c r="BF61" s="55"/>
      <c r="BG61" s="55"/>
      <c r="BH61" s="55"/>
      <c r="BI61" s="55"/>
      <c r="BJ61" s="54">
        <f>AF61+AU61</f>
        <v>0</v>
      </c>
      <c r="BK61" s="55"/>
      <c r="BL61" s="55"/>
      <c r="BM61" s="55"/>
      <c r="BN61" s="55"/>
      <c r="BO61" s="54">
        <f>AK61+AZ61</f>
        <v>0</v>
      </c>
      <c r="BP61" s="55"/>
      <c r="BQ61" s="55"/>
      <c r="BR61" s="55"/>
      <c r="BS61" s="55"/>
    </row>
    <row r="62" spans="1:71" s="3" customFormat="1" ht="9.75" customHeight="1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9"/>
      <c r="L62" s="54"/>
      <c r="M62" s="55"/>
      <c r="N62" s="55"/>
      <c r="O62" s="55"/>
      <c r="P62" s="55"/>
      <c r="Q62" s="54"/>
      <c r="R62" s="55"/>
      <c r="S62" s="55"/>
      <c r="T62" s="55"/>
      <c r="U62" s="55"/>
      <c r="V62" s="54"/>
      <c r="W62" s="55"/>
      <c r="X62" s="55"/>
      <c r="Y62" s="55"/>
      <c r="Z62" s="55"/>
      <c r="AA62" s="54"/>
      <c r="AB62" s="55"/>
      <c r="AC62" s="55"/>
      <c r="AD62" s="55"/>
      <c r="AE62" s="55"/>
      <c r="AF62" s="54"/>
      <c r="AG62" s="55"/>
      <c r="AH62" s="55"/>
      <c r="AI62" s="55"/>
      <c r="AJ62" s="55"/>
      <c r="AK62" s="54"/>
      <c r="AL62" s="55"/>
      <c r="AM62" s="55"/>
      <c r="AN62" s="55"/>
      <c r="AO62" s="55"/>
      <c r="AP62" s="54"/>
      <c r="AQ62" s="55"/>
      <c r="AR62" s="55"/>
      <c r="AS62" s="55"/>
      <c r="AT62" s="55"/>
      <c r="AU62" s="54"/>
      <c r="AV62" s="55"/>
      <c r="AW62" s="55"/>
      <c r="AX62" s="55"/>
      <c r="AY62" s="55"/>
      <c r="AZ62" s="54"/>
      <c r="BA62" s="55"/>
      <c r="BB62" s="55"/>
      <c r="BC62" s="55"/>
      <c r="BD62" s="55"/>
      <c r="BE62" s="54"/>
      <c r="BF62" s="55"/>
      <c r="BG62" s="55"/>
      <c r="BH62" s="55"/>
      <c r="BI62" s="55"/>
      <c r="BJ62" s="54"/>
      <c r="BK62" s="55"/>
      <c r="BL62" s="55"/>
      <c r="BM62" s="55"/>
      <c r="BN62" s="55"/>
      <c r="BO62" s="54"/>
      <c r="BP62" s="55"/>
      <c r="BQ62" s="55"/>
      <c r="BR62" s="55"/>
      <c r="BS62" s="55"/>
    </row>
    <row r="63" spans="1:71" s="6" customFormat="1" ht="7.5" customHeight="1">
      <c r="A63" s="110" t="s">
        <v>29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2"/>
      <c r="L63" s="44">
        <f>+L65+L67+L69+L71+L73</f>
        <v>822.047187</v>
      </c>
      <c r="M63" s="45"/>
      <c r="N63" s="45"/>
      <c r="O63" s="45"/>
      <c r="P63" s="45"/>
      <c r="Q63" s="44">
        <f>+Q65+Q67+Q69+Q71+Q73</f>
        <v>1025.4458730000001</v>
      </c>
      <c r="R63" s="45"/>
      <c r="S63" s="45"/>
      <c r="T63" s="45"/>
      <c r="U63" s="45"/>
      <c r="V63" s="44">
        <f>+V65+V67+V69+V71+V73</f>
        <v>5659.105</v>
      </c>
      <c r="W63" s="45"/>
      <c r="X63" s="45"/>
      <c r="Y63" s="45"/>
      <c r="Z63" s="45"/>
      <c r="AA63" s="44">
        <f>+AA65+AA67+AA69+AA71+AA73</f>
        <v>2789.014</v>
      </c>
      <c r="AB63" s="45"/>
      <c r="AC63" s="45"/>
      <c r="AD63" s="45"/>
      <c r="AE63" s="45"/>
      <c r="AF63" s="44">
        <f>+AF65+AF67+AF69+AF71+AF73</f>
        <v>3113.91442</v>
      </c>
      <c r="AG63" s="45"/>
      <c r="AH63" s="45"/>
      <c r="AI63" s="45"/>
      <c r="AJ63" s="45"/>
      <c r="AK63" s="44">
        <f>+AK65+AK67+AK69+AK71+AK73</f>
        <v>2960.4718526</v>
      </c>
      <c r="AL63" s="45"/>
      <c r="AM63" s="45"/>
      <c r="AN63" s="45"/>
      <c r="AO63" s="45"/>
      <c r="AP63" s="44">
        <f>+AP65+AP67+AP69+AP71+AP73</f>
        <v>764</v>
      </c>
      <c r="AQ63" s="45"/>
      <c r="AR63" s="45"/>
      <c r="AS63" s="45"/>
      <c r="AT63" s="45"/>
      <c r="AU63" s="44">
        <f>+AU65+AU67+AU69+AU71+AU73</f>
        <v>29432</v>
      </c>
      <c r="AV63" s="45"/>
      <c r="AW63" s="45"/>
      <c r="AX63" s="45"/>
      <c r="AY63" s="45"/>
      <c r="AZ63" s="44">
        <f>+AZ65+AZ67+AZ69+AZ71+AZ73</f>
        <v>18932</v>
      </c>
      <c r="BA63" s="45"/>
      <c r="BB63" s="45"/>
      <c r="BC63" s="45"/>
      <c r="BD63" s="45"/>
      <c r="BE63" s="44">
        <f>+BE65+BE67+BE69+BE71+BE73</f>
        <v>3553.014</v>
      </c>
      <c r="BF63" s="45"/>
      <c r="BG63" s="45"/>
      <c r="BH63" s="45"/>
      <c r="BI63" s="45"/>
      <c r="BJ63" s="44">
        <f>+BJ65+BJ67+BJ69+BJ71+BJ73</f>
        <v>32545.91442</v>
      </c>
      <c r="BK63" s="45"/>
      <c r="BL63" s="45"/>
      <c r="BM63" s="45"/>
      <c r="BN63" s="45"/>
      <c r="BO63" s="44">
        <f>+BO65+BO67+BO69+BO71+BO73</f>
        <v>21892.4718526</v>
      </c>
      <c r="BP63" s="45"/>
      <c r="BQ63" s="45"/>
      <c r="BR63" s="45"/>
      <c r="BS63" s="45"/>
    </row>
    <row r="64" spans="1:71" s="6" customFormat="1" ht="7.5" customHeight="1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2"/>
      <c r="L64" s="44"/>
      <c r="M64" s="45"/>
      <c r="N64" s="45"/>
      <c r="O64" s="45"/>
      <c r="P64" s="45"/>
      <c r="Q64" s="44"/>
      <c r="R64" s="45"/>
      <c r="S64" s="45"/>
      <c r="T64" s="45"/>
      <c r="U64" s="45"/>
      <c r="V64" s="44"/>
      <c r="W64" s="45"/>
      <c r="X64" s="45"/>
      <c r="Y64" s="45"/>
      <c r="Z64" s="45"/>
      <c r="AA64" s="44"/>
      <c r="AB64" s="45"/>
      <c r="AC64" s="45"/>
      <c r="AD64" s="45"/>
      <c r="AE64" s="45"/>
      <c r="AF64" s="44"/>
      <c r="AG64" s="45"/>
      <c r="AH64" s="45"/>
      <c r="AI64" s="45"/>
      <c r="AJ64" s="45"/>
      <c r="AK64" s="44"/>
      <c r="AL64" s="45"/>
      <c r="AM64" s="45"/>
      <c r="AN64" s="45"/>
      <c r="AO64" s="45"/>
      <c r="AP64" s="44"/>
      <c r="AQ64" s="45"/>
      <c r="AR64" s="45"/>
      <c r="AS64" s="45"/>
      <c r="AT64" s="45"/>
      <c r="AU64" s="44"/>
      <c r="AV64" s="45"/>
      <c r="AW64" s="45"/>
      <c r="AX64" s="45"/>
      <c r="AY64" s="45"/>
      <c r="AZ64" s="44"/>
      <c r="BA64" s="45"/>
      <c r="BB64" s="45"/>
      <c r="BC64" s="45"/>
      <c r="BD64" s="45"/>
      <c r="BE64" s="44"/>
      <c r="BF64" s="45"/>
      <c r="BG64" s="45"/>
      <c r="BH64" s="45"/>
      <c r="BI64" s="45"/>
      <c r="BJ64" s="44"/>
      <c r="BK64" s="45"/>
      <c r="BL64" s="45"/>
      <c r="BM64" s="45"/>
      <c r="BN64" s="45"/>
      <c r="BO64" s="44"/>
      <c r="BP64" s="45"/>
      <c r="BQ64" s="45"/>
      <c r="BR64" s="45"/>
      <c r="BS64" s="45"/>
    </row>
    <row r="65" spans="1:71" s="3" customFormat="1" ht="9.75" customHeight="1">
      <c r="A65" s="127" t="s">
        <v>30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9"/>
      <c r="L65" s="54">
        <v>0</v>
      </c>
      <c r="M65" s="55"/>
      <c r="N65" s="55"/>
      <c r="O65" s="55"/>
      <c r="P65" s="55"/>
      <c r="Q65" s="54">
        <v>34.104553</v>
      </c>
      <c r="R65" s="55"/>
      <c r="S65" s="55"/>
      <c r="T65" s="55"/>
      <c r="U65" s="55"/>
      <c r="V65" s="54">
        <v>587.703</v>
      </c>
      <c r="W65" s="55"/>
      <c r="X65" s="55"/>
      <c r="Y65" s="55"/>
      <c r="Z65" s="55"/>
      <c r="AA65" s="54">
        <v>153.019</v>
      </c>
      <c r="AB65" s="55"/>
      <c r="AC65" s="55"/>
      <c r="AD65" s="55"/>
      <c r="AE65" s="55"/>
      <c r="AF65" s="54">
        <f>AA65*1.03</f>
        <v>157.60957000000002</v>
      </c>
      <c r="AG65" s="55"/>
      <c r="AH65" s="55"/>
      <c r="AI65" s="55"/>
      <c r="AJ65" s="55"/>
      <c r="AK65" s="54">
        <f>AF65*1.03</f>
        <v>162.33785710000004</v>
      </c>
      <c r="AL65" s="55"/>
      <c r="AM65" s="55"/>
      <c r="AN65" s="55"/>
      <c r="AO65" s="55"/>
      <c r="AP65" s="54">
        <v>8</v>
      </c>
      <c r="AQ65" s="55"/>
      <c r="AR65" s="55"/>
      <c r="AS65" s="55"/>
      <c r="AT65" s="55"/>
      <c r="AU65" s="54">
        <v>260</v>
      </c>
      <c r="AV65" s="55"/>
      <c r="AW65" s="55"/>
      <c r="AX65" s="55"/>
      <c r="AY65" s="55"/>
      <c r="AZ65" s="54">
        <v>199</v>
      </c>
      <c r="BA65" s="55"/>
      <c r="BB65" s="55"/>
      <c r="BC65" s="55"/>
      <c r="BD65" s="55"/>
      <c r="BE65" s="54">
        <f>AA65+AP65</f>
        <v>161.019</v>
      </c>
      <c r="BF65" s="55"/>
      <c r="BG65" s="55"/>
      <c r="BH65" s="55"/>
      <c r="BI65" s="55"/>
      <c r="BJ65" s="54">
        <f>AF65+AU65</f>
        <v>417.60957</v>
      </c>
      <c r="BK65" s="55"/>
      <c r="BL65" s="55"/>
      <c r="BM65" s="55"/>
      <c r="BN65" s="55"/>
      <c r="BO65" s="54">
        <f>AK65+AZ65</f>
        <v>361.33785710000006</v>
      </c>
      <c r="BP65" s="55"/>
      <c r="BQ65" s="55"/>
      <c r="BR65" s="55"/>
      <c r="BS65" s="55"/>
    </row>
    <row r="66" spans="1:71" s="3" customFormat="1" ht="9.75" customHeight="1">
      <c r="A66" s="127"/>
      <c r="B66" s="128"/>
      <c r="C66" s="128"/>
      <c r="D66" s="128"/>
      <c r="E66" s="128"/>
      <c r="F66" s="128"/>
      <c r="G66" s="128"/>
      <c r="H66" s="128"/>
      <c r="I66" s="128"/>
      <c r="J66" s="128"/>
      <c r="K66" s="129"/>
      <c r="L66" s="54"/>
      <c r="M66" s="55"/>
      <c r="N66" s="55"/>
      <c r="O66" s="55"/>
      <c r="P66" s="55"/>
      <c r="Q66" s="54"/>
      <c r="R66" s="55"/>
      <c r="S66" s="55"/>
      <c r="T66" s="55"/>
      <c r="U66" s="55"/>
      <c r="V66" s="54"/>
      <c r="W66" s="55"/>
      <c r="X66" s="55"/>
      <c r="Y66" s="55"/>
      <c r="Z66" s="55"/>
      <c r="AA66" s="54"/>
      <c r="AB66" s="55"/>
      <c r="AC66" s="55"/>
      <c r="AD66" s="55"/>
      <c r="AE66" s="55"/>
      <c r="AF66" s="54"/>
      <c r="AG66" s="55"/>
      <c r="AH66" s="55"/>
      <c r="AI66" s="55"/>
      <c r="AJ66" s="55"/>
      <c r="AK66" s="54"/>
      <c r="AL66" s="55"/>
      <c r="AM66" s="55"/>
      <c r="AN66" s="55"/>
      <c r="AO66" s="55"/>
      <c r="AP66" s="54"/>
      <c r="AQ66" s="55"/>
      <c r="AR66" s="55"/>
      <c r="AS66" s="55"/>
      <c r="AT66" s="55"/>
      <c r="AU66" s="54"/>
      <c r="AV66" s="55"/>
      <c r="AW66" s="55"/>
      <c r="AX66" s="55"/>
      <c r="AY66" s="55"/>
      <c r="AZ66" s="54"/>
      <c r="BA66" s="55"/>
      <c r="BB66" s="55"/>
      <c r="BC66" s="55"/>
      <c r="BD66" s="55"/>
      <c r="BE66" s="54"/>
      <c r="BF66" s="55"/>
      <c r="BG66" s="55"/>
      <c r="BH66" s="55"/>
      <c r="BI66" s="55"/>
      <c r="BJ66" s="54"/>
      <c r="BK66" s="55"/>
      <c r="BL66" s="55"/>
      <c r="BM66" s="55"/>
      <c r="BN66" s="55"/>
      <c r="BO66" s="54"/>
      <c r="BP66" s="55"/>
      <c r="BQ66" s="55"/>
      <c r="BR66" s="55"/>
      <c r="BS66" s="55"/>
    </row>
    <row r="67" spans="1:71" s="3" customFormat="1" ht="9.75" customHeight="1">
      <c r="A67" s="127" t="s">
        <v>31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9"/>
      <c r="L67" s="54">
        <v>511.622503</v>
      </c>
      <c r="M67" s="55"/>
      <c r="N67" s="55"/>
      <c r="O67" s="55"/>
      <c r="P67" s="55"/>
      <c r="Q67" s="54">
        <v>600.762504</v>
      </c>
      <c r="R67" s="55"/>
      <c r="S67" s="55"/>
      <c r="T67" s="55"/>
      <c r="U67" s="55"/>
      <c r="V67" s="54">
        <v>913.402</v>
      </c>
      <c r="W67" s="55"/>
      <c r="X67" s="55"/>
      <c r="Y67" s="55"/>
      <c r="Z67" s="55"/>
      <c r="AA67" s="54">
        <v>576.995</v>
      </c>
      <c r="AB67" s="55"/>
      <c r="AC67" s="55"/>
      <c r="AD67" s="55"/>
      <c r="AE67" s="55"/>
      <c r="AF67" s="54">
        <f>AA67*1.03</f>
        <v>594.30485</v>
      </c>
      <c r="AG67" s="55"/>
      <c r="AH67" s="55"/>
      <c r="AI67" s="55"/>
      <c r="AJ67" s="55"/>
      <c r="AK67" s="54">
        <f>AF67*1.03</f>
        <v>612.1339955</v>
      </c>
      <c r="AL67" s="55"/>
      <c r="AM67" s="55"/>
      <c r="AN67" s="55"/>
      <c r="AO67" s="55"/>
      <c r="AP67" s="54">
        <v>43</v>
      </c>
      <c r="AQ67" s="55"/>
      <c r="AR67" s="55"/>
      <c r="AS67" s="55"/>
      <c r="AT67" s="55"/>
      <c r="AU67" s="70">
        <v>13728</v>
      </c>
      <c r="AV67" s="71"/>
      <c r="AW67" s="71"/>
      <c r="AX67" s="71"/>
      <c r="AY67" s="72"/>
      <c r="AZ67" s="54">
        <v>8832</v>
      </c>
      <c r="BA67" s="55"/>
      <c r="BB67" s="55"/>
      <c r="BC67" s="55"/>
      <c r="BD67" s="55"/>
      <c r="BE67" s="54">
        <f>AA67+AP67</f>
        <v>619.995</v>
      </c>
      <c r="BF67" s="55"/>
      <c r="BG67" s="55"/>
      <c r="BH67" s="55"/>
      <c r="BI67" s="55"/>
      <c r="BJ67" s="54">
        <f>AF67+AU67</f>
        <v>14322.30485</v>
      </c>
      <c r="BK67" s="55"/>
      <c r="BL67" s="55"/>
      <c r="BM67" s="55"/>
      <c r="BN67" s="55"/>
      <c r="BO67" s="54">
        <f>AK67+AZ67</f>
        <v>9444.1339955</v>
      </c>
      <c r="BP67" s="55"/>
      <c r="BQ67" s="55"/>
      <c r="BR67" s="55"/>
      <c r="BS67" s="55"/>
    </row>
    <row r="68" spans="1:71" s="3" customFormat="1" ht="9.75" customHeight="1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9"/>
      <c r="L68" s="54"/>
      <c r="M68" s="55"/>
      <c r="N68" s="55"/>
      <c r="O68" s="55"/>
      <c r="P68" s="55"/>
      <c r="Q68" s="54"/>
      <c r="R68" s="55"/>
      <c r="S68" s="55"/>
      <c r="T68" s="55"/>
      <c r="U68" s="55"/>
      <c r="V68" s="54"/>
      <c r="W68" s="55"/>
      <c r="X68" s="55"/>
      <c r="Y68" s="55"/>
      <c r="Z68" s="55"/>
      <c r="AA68" s="54"/>
      <c r="AB68" s="55"/>
      <c r="AC68" s="55"/>
      <c r="AD68" s="55"/>
      <c r="AE68" s="55"/>
      <c r="AF68" s="54"/>
      <c r="AG68" s="55"/>
      <c r="AH68" s="55"/>
      <c r="AI68" s="55"/>
      <c r="AJ68" s="55"/>
      <c r="AK68" s="54"/>
      <c r="AL68" s="55"/>
      <c r="AM68" s="55"/>
      <c r="AN68" s="55"/>
      <c r="AO68" s="55"/>
      <c r="AP68" s="54"/>
      <c r="AQ68" s="55"/>
      <c r="AR68" s="55"/>
      <c r="AS68" s="55"/>
      <c r="AT68" s="55"/>
      <c r="AU68" s="73"/>
      <c r="AV68" s="74"/>
      <c r="AW68" s="74"/>
      <c r="AX68" s="74"/>
      <c r="AY68" s="75"/>
      <c r="AZ68" s="54"/>
      <c r="BA68" s="55"/>
      <c r="BB68" s="55"/>
      <c r="BC68" s="55"/>
      <c r="BD68" s="55"/>
      <c r="BE68" s="54"/>
      <c r="BF68" s="55"/>
      <c r="BG68" s="55"/>
      <c r="BH68" s="55"/>
      <c r="BI68" s="55"/>
      <c r="BJ68" s="54"/>
      <c r="BK68" s="55"/>
      <c r="BL68" s="55"/>
      <c r="BM68" s="55"/>
      <c r="BN68" s="55"/>
      <c r="BO68" s="54"/>
      <c r="BP68" s="55"/>
      <c r="BQ68" s="55"/>
      <c r="BR68" s="55"/>
      <c r="BS68" s="55"/>
    </row>
    <row r="69" spans="1:71" s="3" customFormat="1" ht="9.75" customHeight="1">
      <c r="A69" s="127" t="s">
        <v>32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9"/>
      <c r="L69" s="54">
        <v>0</v>
      </c>
      <c r="M69" s="55"/>
      <c r="N69" s="55"/>
      <c r="O69" s="55"/>
      <c r="P69" s="55"/>
      <c r="Q69" s="54">
        <v>0</v>
      </c>
      <c r="R69" s="55"/>
      <c r="S69" s="55"/>
      <c r="T69" s="55"/>
      <c r="U69" s="55"/>
      <c r="V69" s="54">
        <v>0</v>
      </c>
      <c r="W69" s="55"/>
      <c r="X69" s="55"/>
      <c r="Y69" s="55"/>
      <c r="Z69" s="55"/>
      <c r="AA69" s="54">
        <v>0</v>
      </c>
      <c r="AB69" s="55"/>
      <c r="AC69" s="55"/>
      <c r="AD69" s="55"/>
      <c r="AE69" s="55"/>
      <c r="AF69" s="54">
        <v>0</v>
      </c>
      <c r="AG69" s="55"/>
      <c r="AH69" s="55"/>
      <c r="AI69" s="55"/>
      <c r="AJ69" s="55"/>
      <c r="AK69" s="54">
        <v>0</v>
      </c>
      <c r="AL69" s="55"/>
      <c r="AM69" s="55"/>
      <c r="AN69" s="55"/>
      <c r="AO69" s="55"/>
      <c r="AP69" s="54">
        <v>0</v>
      </c>
      <c r="AQ69" s="55"/>
      <c r="AR69" s="55"/>
      <c r="AS69" s="55"/>
      <c r="AT69" s="55"/>
      <c r="AU69" s="54">
        <v>0</v>
      </c>
      <c r="AV69" s="55"/>
      <c r="AW69" s="55"/>
      <c r="AX69" s="55"/>
      <c r="AY69" s="55"/>
      <c r="AZ69" s="54">
        <v>0</v>
      </c>
      <c r="BA69" s="55"/>
      <c r="BB69" s="55"/>
      <c r="BC69" s="55"/>
      <c r="BD69" s="55"/>
      <c r="BE69" s="54">
        <f>AA69+AP69</f>
        <v>0</v>
      </c>
      <c r="BF69" s="55"/>
      <c r="BG69" s="55"/>
      <c r="BH69" s="55"/>
      <c r="BI69" s="55"/>
      <c r="BJ69" s="54">
        <f>AF69+AU69</f>
        <v>0</v>
      </c>
      <c r="BK69" s="55"/>
      <c r="BL69" s="55"/>
      <c r="BM69" s="55"/>
      <c r="BN69" s="55"/>
      <c r="BO69" s="54">
        <f>AK69+AZ69</f>
        <v>0</v>
      </c>
      <c r="BP69" s="55"/>
      <c r="BQ69" s="55"/>
      <c r="BR69" s="55"/>
      <c r="BS69" s="55"/>
    </row>
    <row r="70" spans="1:71" s="3" customFormat="1" ht="9.75" customHeight="1">
      <c r="A70" s="127"/>
      <c r="B70" s="128"/>
      <c r="C70" s="128"/>
      <c r="D70" s="128"/>
      <c r="E70" s="128"/>
      <c r="F70" s="128"/>
      <c r="G70" s="128"/>
      <c r="H70" s="128"/>
      <c r="I70" s="128"/>
      <c r="J70" s="128"/>
      <c r="K70" s="129"/>
      <c r="L70" s="54"/>
      <c r="M70" s="55"/>
      <c r="N70" s="55"/>
      <c r="O70" s="55"/>
      <c r="P70" s="55"/>
      <c r="Q70" s="54"/>
      <c r="R70" s="55"/>
      <c r="S70" s="55"/>
      <c r="T70" s="55"/>
      <c r="U70" s="55"/>
      <c r="V70" s="54"/>
      <c r="W70" s="55"/>
      <c r="X70" s="55"/>
      <c r="Y70" s="55"/>
      <c r="Z70" s="55"/>
      <c r="AA70" s="54"/>
      <c r="AB70" s="55"/>
      <c r="AC70" s="55"/>
      <c r="AD70" s="55"/>
      <c r="AE70" s="55"/>
      <c r="AF70" s="54"/>
      <c r="AG70" s="55"/>
      <c r="AH70" s="55"/>
      <c r="AI70" s="55"/>
      <c r="AJ70" s="55"/>
      <c r="AK70" s="54"/>
      <c r="AL70" s="55"/>
      <c r="AM70" s="55"/>
      <c r="AN70" s="55"/>
      <c r="AO70" s="55"/>
      <c r="AP70" s="54"/>
      <c r="AQ70" s="55"/>
      <c r="AR70" s="55"/>
      <c r="AS70" s="55"/>
      <c r="AT70" s="55"/>
      <c r="AU70" s="54"/>
      <c r="AV70" s="55"/>
      <c r="AW70" s="55"/>
      <c r="AX70" s="55"/>
      <c r="AY70" s="55"/>
      <c r="AZ70" s="54"/>
      <c r="BA70" s="55"/>
      <c r="BB70" s="55"/>
      <c r="BC70" s="55"/>
      <c r="BD70" s="55"/>
      <c r="BE70" s="54"/>
      <c r="BF70" s="55"/>
      <c r="BG70" s="55"/>
      <c r="BH70" s="55"/>
      <c r="BI70" s="55"/>
      <c r="BJ70" s="54"/>
      <c r="BK70" s="55"/>
      <c r="BL70" s="55"/>
      <c r="BM70" s="55"/>
      <c r="BN70" s="55"/>
      <c r="BO70" s="54"/>
      <c r="BP70" s="55"/>
      <c r="BQ70" s="55"/>
      <c r="BR70" s="55"/>
      <c r="BS70" s="55"/>
    </row>
    <row r="71" spans="1:71" s="3" customFormat="1" ht="9.75" customHeight="1">
      <c r="A71" s="127" t="s">
        <v>33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9"/>
      <c r="L71" s="54">
        <v>0</v>
      </c>
      <c r="M71" s="55"/>
      <c r="N71" s="55"/>
      <c r="O71" s="55"/>
      <c r="P71" s="55"/>
      <c r="Q71" s="54">
        <v>0</v>
      </c>
      <c r="R71" s="55"/>
      <c r="S71" s="55"/>
      <c r="T71" s="55"/>
      <c r="U71" s="55"/>
      <c r="V71" s="54"/>
      <c r="W71" s="55"/>
      <c r="X71" s="55"/>
      <c r="Y71" s="55"/>
      <c r="Z71" s="55"/>
      <c r="AA71" s="54">
        <v>0</v>
      </c>
      <c r="AB71" s="55"/>
      <c r="AC71" s="55"/>
      <c r="AD71" s="55"/>
      <c r="AE71" s="55"/>
      <c r="AF71" s="54">
        <v>0</v>
      </c>
      <c r="AG71" s="55"/>
      <c r="AH71" s="55"/>
      <c r="AI71" s="55"/>
      <c r="AJ71" s="55"/>
      <c r="AK71" s="54">
        <v>0</v>
      </c>
      <c r="AL71" s="55"/>
      <c r="AM71" s="55"/>
      <c r="AN71" s="55"/>
      <c r="AO71" s="55"/>
      <c r="AP71" s="54">
        <v>0</v>
      </c>
      <c r="AQ71" s="55"/>
      <c r="AR71" s="55"/>
      <c r="AS71" s="55"/>
      <c r="AT71" s="55"/>
      <c r="AU71" s="54">
        <v>0</v>
      </c>
      <c r="AV71" s="55"/>
      <c r="AW71" s="55"/>
      <c r="AX71" s="55"/>
      <c r="AY71" s="55"/>
      <c r="AZ71" s="54">
        <v>0</v>
      </c>
      <c r="BA71" s="55"/>
      <c r="BB71" s="55"/>
      <c r="BC71" s="55"/>
      <c r="BD71" s="55"/>
      <c r="BE71" s="54">
        <f>AA71+AP71</f>
        <v>0</v>
      </c>
      <c r="BF71" s="55"/>
      <c r="BG71" s="55"/>
      <c r="BH71" s="55"/>
      <c r="BI71" s="55"/>
      <c r="BJ71" s="54">
        <f>AF71+AU71</f>
        <v>0</v>
      </c>
      <c r="BK71" s="55"/>
      <c r="BL71" s="55"/>
      <c r="BM71" s="55"/>
      <c r="BN71" s="55"/>
      <c r="BO71" s="54">
        <f>AK71+AZ71</f>
        <v>0</v>
      </c>
      <c r="BP71" s="55"/>
      <c r="BQ71" s="55"/>
      <c r="BR71" s="55"/>
      <c r="BS71" s="55"/>
    </row>
    <row r="72" spans="1:71" s="3" customFormat="1" ht="9.75" customHeight="1">
      <c r="A72" s="127"/>
      <c r="B72" s="128"/>
      <c r="C72" s="128"/>
      <c r="D72" s="128"/>
      <c r="E72" s="128"/>
      <c r="F72" s="128"/>
      <c r="G72" s="128"/>
      <c r="H72" s="128"/>
      <c r="I72" s="128"/>
      <c r="J72" s="128"/>
      <c r="K72" s="129"/>
      <c r="L72" s="54"/>
      <c r="M72" s="55"/>
      <c r="N72" s="55"/>
      <c r="O72" s="55"/>
      <c r="P72" s="55"/>
      <c r="Q72" s="54"/>
      <c r="R72" s="55"/>
      <c r="S72" s="55"/>
      <c r="T72" s="55"/>
      <c r="U72" s="55"/>
      <c r="V72" s="54"/>
      <c r="W72" s="55"/>
      <c r="X72" s="55"/>
      <c r="Y72" s="55"/>
      <c r="Z72" s="55"/>
      <c r="AA72" s="54"/>
      <c r="AB72" s="55"/>
      <c r="AC72" s="55"/>
      <c r="AD72" s="55"/>
      <c r="AE72" s="55"/>
      <c r="AF72" s="54"/>
      <c r="AG72" s="55"/>
      <c r="AH72" s="55"/>
      <c r="AI72" s="55"/>
      <c r="AJ72" s="55"/>
      <c r="AK72" s="54"/>
      <c r="AL72" s="55"/>
      <c r="AM72" s="55"/>
      <c r="AN72" s="55"/>
      <c r="AO72" s="55"/>
      <c r="AP72" s="54"/>
      <c r="AQ72" s="55"/>
      <c r="AR72" s="55"/>
      <c r="AS72" s="55"/>
      <c r="AT72" s="55"/>
      <c r="AU72" s="54"/>
      <c r="AV72" s="55"/>
      <c r="AW72" s="55"/>
      <c r="AX72" s="55"/>
      <c r="AY72" s="55"/>
      <c r="AZ72" s="54"/>
      <c r="BA72" s="55"/>
      <c r="BB72" s="55"/>
      <c r="BC72" s="55"/>
      <c r="BD72" s="55"/>
      <c r="BE72" s="54"/>
      <c r="BF72" s="55"/>
      <c r="BG72" s="55"/>
      <c r="BH72" s="55"/>
      <c r="BI72" s="55"/>
      <c r="BJ72" s="54"/>
      <c r="BK72" s="55"/>
      <c r="BL72" s="55"/>
      <c r="BM72" s="55"/>
      <c r="BN72" s="55"/>
      <c r="BO72" s="54"/>
      <c r="BP72" s="55"/>
      <c r="BQ72" s="55"/>
      <c r="BR72" s="55"/>
      <c r="BS72" s="55"/>
    </row>
    <row r="73" spans="1:71" s="3" customFormat="1" ht="9.75" customHeight="1">
      <c r="A73" s="127" t="s">
        <v>34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9"/>
      <c r="L73" s="54">
        <v>310.424684</v>
      </c>
      <c r="M73" s="55"/>
      <c r="N73" s="55"/>
      <c r="O73" s="55"/>
      <c r="P73" s="55"/>
      <c r="Q73" s="54">
        <v>390.578816</v>
      </c>
      <c r="R73" s="55"/>
      <c r="S73" s="55"/>
      <c r="T73" s="55"/>
      <c r="U73" s="55"/>
      <c r="V73" s="54">
        <v>4158</v>
      </c>
      <c r="W73" s="55"/>
      <c r="X73" s="55"/>
      <c r="Y73" s="55"/>
      <c r="Z73" s="55"/>
      <c r="AA73" s="54">
        <v>2059</v>
      </c>
      <c r="AB73" s="55"/>
      <c r="AC73" s="55"/>
      <c r="AD73" s="55"/>
      <c r="AE73" s="55"/>
      <c r="AF73" s="54">
        <v>2362</v>
      </c>
      <c r="AG73" s="55"/>
      <c r="AH73" s="55"/>
      <c r="AI73" s="55"/>
      <c r="AJ73" s="55"/>
      <c r="AK73" s="54">
        <v>2186</v>
      </c>
      <c r="AL73" s="55"/>
      <c r="AM73" s="55"/>
      <c r="AN73" s="55"/>
      <c r="AO73" s="55"/>
      <c r="AP73" s="54">
        <v>713</v>
      </c>
      <c r="AQ73" s="55"/>
      <c r="AR73" s="55"/>
      <c r="AS73" s="55"/>
      <c r="AT73" s="55"/>
      <c r="AU73" s="54">
        <v>15444</v>
      </c>
      <c r="AV73" s="55"/>
      <c r="AW73" s="55"/>
      <c r="AX73" s="55"/>
      <c r="AY73" s="55"/>
      <c r="AZ73" s="54">
        <v>9901</v>
      </c>
      <c r="BA73" s="55"/>
      <c r="BB73" s="55"/>
      <c r="BC73" s="55"/>
      <c r="BD73" s="55"/>
      <c r="BE73" s="54">
        <f>AA73+AP73</f>
        <v>2772</v>
      </c>
      <c r="BF73" s="55"/>
      <c r="BG73" s="55"/>
      <c r="BH73" s="55"/>
      <c r="BI73" s="55"/>
      <c r="BJ73" s="54">
        <f>AF73+AU73</f>
        <v>17806</v>
      </c>
      <c r="BK73" s="55"/>
      <c r="BL73" s="55"/>
      <c r="BM73" s="55"/>
      <c r="BN73" s="55"/>
      <c r="BO73" s="54">
        <f>AK73+AZ73</f>
        <v>12087</v>
      </c>
      <c r="BP73" s="55"/>
      <c r="BQ73" s="55"/>
      <c r="BR73" s="55"/>
      <c r="BS73" s="55"/>
    </row>
    <row r="74" spans="1:71" s="3" customFormat="1" ht="9.75" customHeight="1">
      <c r="A74" s="127"/>
      <c r="B74" s="128"/>
      <c r="C74" s="128"/>
      <c r="D74" s="128"/>
      <c r="E74" s="128"/>
      <c r="F74" s="128"/>
      <c r="G74" s="128"/>
      <c r="H74" s="128"/>
      <c r="I74" s="128"/>
      <c r="J74" s="128"/>
      <c r="K74" s="129"/>
      <c r="L74" s="54"/>
      <c r="M74" s="55"/>
      <c r="N74" s="55"/>
      <c r="O74" s="55"/>
      <c r="P74" s="55"/>
      <c r="Q74" s="54"/>
      <c r="R74" s="55"/>
      <c r="S74" s="55"/>
      <c r="T74" s="55"/>
      <c r="U74" s="55"/>
      <c r="V74" s="54"/>
      <c r="W74" s="55"/>
      <c r="X74" s="55"/>
      <c r="Y74" s="55"/>
      <c r="Z74" s="55"/>
      <c r="AA74" s="54"/>
      <c r="AB74" s="55"/>
      <c r="AC74" s="55"/>
      <c r="AD74" s="55"/>
      <c r="AE74" s="55"/>
      <c r="AF74" s="54"/>
      <c r="AG74" s="55"/>
      <c r="AH74" s="55"/>
      <c r="AI74" s="55"/>
      <c r="AJ74" s="55"/>
      <c r="AK74" s="54"/>
      <c r="AL74" s="55"/>
      <c r="AM74" s="55"/>
      <c r="AN74" s="55"/>
      <c r="AO74" s="55"/>
      <c r="AP74" s="54"/>
      <c r="AQ74" s="55"/>
      <c r="AR74" s="55"/>
      <c r="AS74" s="55"/>
      <c r="AT74" s="55"/>
      <c r="AU74" s="54"/>
      <c r="AV74" s="55"/>
      <c r="AW74" s="55"/>
      <c r="AX74" s="55"/>
      <c r="AY74" s="55"/>
      <c r="AZ74" s="54"/>
      <c r="BA74" s="55"/>
      <c r="BB74" s="55"/>
      <c r="BC74" s="55"/>
      <c r="BD74" s="55"/>
      <c r="BE74" s="54"/>
      <c r="BF74" s="55"/>
      <c r="BG74" s="55"/>
      <c r="BH74" s="55"/>
      <c r="BI74" s="55"/>
      <c r="BJ74" s="54"/>
      <c r="BK74" s="55"/>
      <c r="BL74" s="55"/>
      <c r="BM74" s="55"/>
      <c r="BN74" s="55"/>
      <c r="BO74" s="54"/>
      <c r="BP74" s="55"/>
      <c r="BQ74" s="55"/>
      <c r="BR74" s="55"/>
      <c r="BS74" s="55"/>
    </row>
    <row r="75" spans="1:71" ht="9.75" customHeight="1">
      <c r="A75" s="130" t="s">
        <v>38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2"/>
      <c r="L75" s="85">
        <v>0.35899999999999993</v>
      </c>
      <c r="M75" s="86"/>
      <c r="N75" s="86"/>
      <c r="O75" s="86"/>
      <c r="P75" s="86"/>
      <c r="Q75" s="86">
        <v>0.348</v>
      </c>
      <c r="R75" s="86"/>
      <c r="S75" s="86"/>
      <c r="T75" s="86"/>
      <c r="U75" s="86"/>
      <c r="V75" s="86">
        <v>0.356085682697623</v>
      </c>
      <c r="W75" s="86"/>
      <c r="X75" s="86"/>
      <c r="Y75" s="86"/>
      <c r="Z75" s="86"/>
      <c r="AA75" s="93">
        <v>0.36081845511210275</v>
      </c>
      <c r="AB75" s="89"/>
      <c r="AC75" s="89"/>
      <c r="AD75" s="89"/>
      <c r="AE75" s="89"/>
      <c r="AF75" s="89">
        <v>0.3656174803639507</v>
      </c>
      <c r="AG75" s="89"/>
      <c r="AH75" s="89"/>
      <c r="AI75" s="89"/>
      <c r="AJ75" s="89"/>
      <c r="AK75" s="89">
        <v>0.3704836859092698</v>
      </c>
      <c r="AL75" s="89"/>
      <c r="AM75" s="89"/>
      <c r="AN75" s="89"/>
      <c r="AO75" s="90"/>
      <c r="AP75" s="93">
        <v>0</v>
      </c>
      <c r="AQ75" s="89"/>
      <c r="AR75" s="89"/>
      <c r="AS75" s="89"/>
      <c r="AT75" s="89"/>
      <c r="AU75" s="89">
        <v>0</v>
      </c>
      <c r="AV75" s="89"/>
      <c r="AW75" s="89"/>
      <c r="AX75" s="89"/>
      <c r="AY75" s="89"/>
      <c r="AZ75" s="89">
        <v>0</v>
      </c>
      <c r="BA75" s="89"/>
      <c r="BB75" s="89"/>
      <c r="BC75" s="89"/>
      <c r="BD75" s="90"/>
      <c r="BE75" s="93">
        <f>AA75+AP75</f>
        <v>0.36081845511210275</v>
      </c>
      <c r="BF75" s="89"/>
      <c r="BG75" s="89"/>
      <c r="BH75" s="89"/>
      <c r="BI75" s="89"/>
      <c r="BJ75" s="89">
        <f>AF75+AU75</f>
        <v>0.3656174803639507</v>
      </c>
      <c r="BK75" s="89"/>
      <c r="BL75" s="89"/>
      <c r="BM75" s="89"/>
      <c r="BN75" s="89"/>
      <c r="BO75" s="89">
        <f>AK75+AZ75</f>
        <v>0.3704836859092698</v>
      </c>
      <c r="BP75" s="89"/>
      <c r="BQ75" s="89"/>
      <c r="BR75" s="89"/>
      <c r="BS75" s="90"/>
    </row>
    <row r="76" spans="1:71" ht="9.75" customHeight="1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5"/>
      <c r="L76" s="87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94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2"/>
      <c r="AP76" s="94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2"/>
      <c r="BE76" s="94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2"/>
    </row>
  </sheetData>
  <sheetProtection/>
  <mergeCells count="485">
    <mergeCell ref="BE67:BI68"/>
    <mergeCell ref="BJ67:BN68"/>
    <mergeCell ref="BE71:BI72"/>
    <mergeCell ref="BJ71:BN72"/>
    <mergeCell ref="BE75:BI76"/>
    <mergeCell ref="BJ75:BN76"/>
    <mergeCell ref="BE69:BI70"/>
    <mergeCell ref="BJ69:BN70"/>
    <mergeCell ref="BE63:BI64"/>
    <mergeCell ref="BJ63:BN64"/>
    <mergeCell ref="BE61:BI62"/>
    <mergeCell ref="BJ61:BN62"/>
    <mergeCell ref="BE57:BI58"/>
    <mergeCell ref="BJ57:BN58"/>
    <mergeCell ref="BE55:BI56"/>
    <mergeCell ref="BJ55:BN56"/>
    <mergeCell ref="BE59:BI60"/>
    <mergeCell ref="BJ59:BN60"/>
    <mergeCell ref="BE47:BI48"/>
    <mergeCell ref="BJ47:BN48"/>
    <mergeCell ref="BE51:BI52"/>
    <mergeCell ref="BJ51:BN52"/>
    <mergeCell ref="BE49:BI50"/>
    <mergeCell ref="BJ49:BN50"/>
    <mergeCell ref="BE39:BI40"/>
    <mergeCell ref="BJ39:BN40"/>
    <mergeCell ref="BE37:BI38"/>
    <mergeCell ref="BJ37:BN38"/>
    <mergeCell ref="BJ41:BN42"/>
    <mergeCell ref="BE45:BI46"/>
    <mergeCell ref="BJ45:BN46"/>
    <mergeCell ref="BE43:BI44"/>
    <mergeCell ref="BJ43:BN44"/>
    <mergeCell ref="BE31:BI32"/>
    <mergeCell ref="BJ31:BN32"/>
    <mergeCell ref="BE35:BI36"/>
    <mergeCell ref="BJ35:BN36"/>
    <mergeCell ref="BJ29:BN30"/>
    <mergeCell ref="BJ25:BN26"/>
    <mergeCell ref="L2:Z2"/>
    <mergeCell ref="BE5:BI6"/>
    <mergeCell ref="BJ5:BN6"/>
    <mergeCell ref="BE9:BI10"/>
    <mergeCell ref="BJ9:BN10"/>
    <mergeCell ref="BE13:BI14"/>
    <mergeCell ref="BJ13:BN14"/>
    <mergeCell ref="AZ11:BD12"/>
    <mergeCell ref="L13:P14"/>
    <mergeCell ref="Q13:U14"/>
    <mergeCell ref="BE2:BS2"/>
    <mergeCell ref="AP2:BD2"/>
    <mergeCell ref="BJ19:BN20"/>
    <mergeCell ref="BE23:BI24"/>
    <mergeCell ref="BJ23:BN24"/>
    <mergeCell ref="BE27:BI28"/>
    <mergeCell ref="BJ27:BN28"/>
    <mergeCell ref="BJ21:BN22"/>
    <mergeCell ref="BO75:BS76"/>
    <mergeCell ref="AP75:AT76"/>
    <mergeCell ref="AU75:AY76"/>
    <mergeCell ref="AZ75:BD76"/>
    <mergeCell ref="AK75:AO76"/>
    <mergeCell ref="AZ73:BD74"/>
    <mergeCell ref="BE73:BI74"/>
    <mergeCell ref="BJ73:BN74"/>
    <mergeCell ref="BO73:BS74"/>
    <mergeCell ref="AP73:AT74"/>
    <mergeCell ref="A75:K76"/>
    <mergeCell ref="L75:P76"/>
    <mergeCell ref="Q75:U76"/>
    <mergeCell ref="V75:Z76"/>
    <mergeCell ref="AA75:AE76"/>
    <mergeCell ref="AF75:AJ76"/>
    <mergeCell ref="BO71:BS72"/>
    <mergeCell ref="AP71:AT72"/>
    <mergeCell ref="AU71:AY72"/>
    <mergeCell ref="AZ71:BD72"/>
    <mergeCell ref="AA71:AE72"/>
    <mergeCell ref="AF71:AJ72"/>
    <mergeCell ref="AZ69:BD70"/>
    <mergeCell ref="A71:K72"/>
    <mergeCell ref="L71:P72"/>
    <mergeCell ref="Q71:U72"/>
    <mergeCell ref="V71:Z72"/>
    <mergeCell ref="AU73:AY74"/>
    <mergeCell ref="AA73:AE74"/>
    <mergeCell ref="AF73:AJ74"/>
    <mergeCell ref="AK73:AO74"/>
    <mergeCell ref="AP69:AT70"/>
    <mergeCell ref="AU69:AY70"/>
    <mergeCell ref="AA69:AE70"/>
    <mergeCell ref="AF69:AJ70"/>
    <mergeCell ref="AK69:AO70"/>
    <mergeCell ref="A73:K74"/>
    <mergeCell ref="L73:P74"/>
    <mergeCell ref="Q73:U74"/>
    <mergeCell ref="V73:Z74"/>
    <mergeCell ref="AK71:AO72"/>
    <mergeCell ref="BO67:BS68"/>
    <mergeCell ref="AP67:AT68"/>
    <mergeCell ref="AU67:AY68"/>
    <mergeCell ref="AZ67:BD68"/>
    <mergeCell ref="A69:K70"/>
    <mergeCell ref="L69:P70"/>
    <mergeCell ref="Q69:U70"/>
    <mergeCell ref="V69:Z70"/>
    <mergeCell ref="AK67:AO68"/>
    <mergeCell ref="BO69:BS70"/>
    <mergeCell ref="A67:K68"/>
    <mergeCell ref="L67:P68"/>
    <mergeCell ref="Q67:U68"/>
    <mergeCell ref="V67:Z68"/>
    <mergeCell ref="AA67:AE68"/>
    <mergeCell ref="AF67:AJ68"/>
    <mergeCell ref="BJ65:BN66"/>
    <mergeCell ref="BO65:BS66"/>
    <mergeCell ref="AP65:AT66"/>
    <mergeCell ref="AU65:AY66"/>
    <mergeCell ref="AA65:AE66"/>
    <mergeCell ref="AF65:AJ66"/>
    <mergeCell ref="AK65:AO66"/>
    <mergeCell ref="AZ65:BD66"/>
    <mergeCell ref="BO63:BS64"/>
    <mergeCell ref="AP63:AT64"/>
    <mergeCell ref="AU63:AY64"/>
    <mergeCell ref="AZ63:BD64"/>
    <mergeCell ref="A65:K66"/>
    <mergeCell ref="L65:P66"/>
    <mergeCell ref="Q65:U66"/>
    <mergeCell ref="V65:Z66"/>
    <mergeCell ref="AK63:AO64"/>
    <mergeCell ref="BE65:BI66"/>
    <mergeCell ref="A63:K64"/>
    <mergeCell ref="L63:P64"/>
    <mergeCell ref="Q63:U64"/>
    <mergeCell ref="V63:Z64"/>
    <mergeCell ref="AA63:AE64"/>
    <mergeCell ref="AF63:AJ64"/>
    <mergeCell ref="AP61:AT62"/>
    <mergeCell ref="AU61:AY62"/>
    <mergeCell ref="AA61:AE62"/>
    <mergeCell ref="AF61:AJ62"/>
    <mergeCell ref="AK61:AO62"/>
    <mergeCell ref="AZ61:BD62"/>
    <mergeCell ref="BO59:BS60"/>
    <mergeCell ref="AP59:AT60"/>
    <mergeCell ref="AU59:AY60"/>
    <mergeCell ref="AZ59:BD60"/>
    <mergeCell ref="A61:K62"/>
    <mergeCell ref="L61:P62"/>
    <mergeCell ref="Q61:U62"/>
    <mergeCell ref="V61:Z62"/>
    <mergeCell ref="AK59:AO60"/>
    <mergeCell ref="BO61:BS62"/>
    <mergeCell ref="A59:K60"/>
    <mergeCell ref="L59:P60"/>
    <mergeCell ref="Q59:U60"/>
    <mergeCell ref="V59:Z60"/>
    <mergeCell ref="AA59:AE60"/>
    <mergeCell ref="AF59:AJ60"/>
    <mergeCell ref="AP57:AT58"/>
    <mergeCell ref="AU57:AY58"/>
    <mergeCell ref="AA57:AE58"/>
    <mergeCell ref="AF57:AJ58"/>
    <mergeCell ref="AK57:AO58"/>
    <mergeCell ref="AZ57:BD58"/>
    <mergeCell ref="BO55:BS56"/>
    <mergeCell ref="AP55:AT56"/>
    <mergeCell ref="AU55:AY56"/>
    <mergeCell ref="AZ55:BD56"/>
    <mergeCell ref="A57:K58"/>
    <mergeCell ref="L57:P58"/>
    <mergeCell ref="Q57:U58"/>
    <mergeCell ref="V57:Z58"/>
    <mergeCell ref="AK55:AO56"/>
    <mergeCell ref="BO57:BS58"/>
    <mergeCell ref="A55:K56"/>
    <mergeCell ref="L55:P56"/>
    <mergeCell ref="Q55:U56"/>
    <mergeCell ref="V55:Z56"/>
    <mergeCell ref="AA55:AE56"/>
    <mergeCell ref="AF55:AJ56"/>
    <mergeCell ref="BJ53:BN54"/>
    <mergeCell ref="BO53:BS54"/>
    <mergeCell ref="AP53:AT54"/>
    <mergeCell ref="AU53:AY54"/>
    <mergeCell ref="AA53:AE54"/>
    <mergeCell ref="AF53:AJ54"/>
    <mergeCell ref="AK53:AO54"/>
    <mergeCell ref="AZ53:BD54"/>
    <mergeCell ref="BO51:BS52"/>
    <mergeCell ref="AP51:AT52"/>
    <mergeCell ref="AU51:AY52"/>
    <mergeCell ref="AZ51:BD52"/>
    <mergeCell ref="A53:K54"/>
    <mergeCell ref="L53:P54"/>
    <mergeCell ref="Q53:U54"/>
    <mergeCell ref="V53:Z54"/>
    <mergeCell ref="AK51:AO52"/>
    <mergeCell ref="BE53:BI54"/>
    <mergeCell ref="A51:K52"/>
    <mergeCell ref="L51:P52"/>
    <mergeCell ref="Q51:U52"/>
    <mergeCell ref="V51:Z52"/>
    <mergeCell ref="AA51:AE52"/>
    <mergeCell ref="AF51:AJ52"/>
    <mergeCell ref="AP49:AT50"/>
    <mergeCell ref="AU49:AY50"/>
    <mergeCell ref="AA49:AE50"/>
    <mergeCell ref="AF49:AJ50"/>
    <mergeCell ref="AK49:AO50"/>
    <mergeCell ref="AZ49:BD50"/>
    <mergeCell ref="BO47:BS48"/>
    <mergeCell ref="AP47:AT48"/>
    <mergeCell ref="AU47:AY48"/>
    <mergeCell ref="AZ47:BD48"/>
    <mergeCell ref="A49:K50"/>
    <mergeCell ref="L49:P50"/>
    <mergeCell ref="Q49:U50"/>
    <mergeCell ref="V49:Z50"/>
    <mergeCell ref="AK47:AO48"/>
    <mergeCell ref="BO49:BS50"/>
    <mergeCell ref="A47:K48"/>
    <mergeCell ref="L47:P48"/>
    <mergeCell ref="Q47:U48"/>
    <mergeCell ref="V47:Z48"/>
    <mergeCell ref="AA47:AE48"/>
    <mergeCell ref="AF47:AJ48"/>
    <mergeCell ref="AP45:AT46"/>
    <mergeCell ref="AU45:AY46"/>
    <mergeCell ref="AA45:AE46"/>
    <mergeCell ref="AF45:AJ46"/>
    <mergeCell ref="AK45:AO46"/>
    <mergeCell ref="AZ45:BD46"/>
    <mergeCell ref="BO43:BS44"/>
    <mergeCell ref="AP43:AT44"/>
    <mergeCell ref="AU43:AY44"/>
    <mergeCell ref="AZ43:BD44"/>
    <mergeCell ref="A45:K46"/>
    <mergeCell ref="L45:P46"/>
    <mergeCell ref="Q45:U46"/>
    <mergeCell ref="V45:Z46"/>
    <mergeCell ref="AK43:AO44"/>
    <mergeCell ref="BO45:BS46"/>
    <mergeCell ref="A43:K44"/>
    <mergeCell ref="L43:P44"/>
    <mergeCell ref="Q43:U44"/>
    <mergeCell ref="V43:Z44"/>
    <mergeCell ref="AA43:AE44"/>
    <mergeCell ref="AF43:AJ44"/>
    <mergeCell ref="BO41:BS42"/>
    <mergeCell ref="AP41:AT42"/>
    <mergeCell ref="AU41:AY42"/>
    <mergeCell ref="AA41:AE42"/>
    <mergeCell ref="AF41:AJ42"/>
    <mergeCell ref="AK41:AO42"/>
    <mergeCell ref="AZ41:BD42"/>
    <mergeCell ref="BO39:BS40"/>
    <mergeCell ref="AP39:AT40"/>
    <mergeCell ref="AU39:AY40"/>
    <mergeCell ref="AZ39:BD40"/>
    <mergeCell ref="A41:K42"/>
    <mergeCell ref="L41:P42"/>
    <mergeCell ref="Q41:U42"/>
    <mergeCell ref="V41:Z42"/>
    <mergeCell ref="AK39:AO40"/>
    <mergeCell ref="BE41:BI42"/>
    <mergeCell ref="A39:K40"/>
    <mergeCell ref="L39:P40"/>
    <mergeCell ref="Q39:U40"/>
    <mergeCell ref="V39:Z40"/>
    <mergeCell ref="AA39:AE40"/>
    <mergeCell ref="AF39:AJ40"/>
    <mergeCell ref="AP37:AT38"/>
    <mergeCell ref="AU37:AY38"/>
    <mergeCell ref="AA37:AE38"/>
    <mergeCell ref="AF37:AJ38"/>
    <mergeCell ref="AK37:AO38"/>
    <mergeCell ref="AZ37:BD38"/>
    <mergeCell ref="BO35:BS36"/>
    <mergeCell ref="AP35:AT36"/>
    <mergeCell ref="AU35:AY36"/>
    <mergeCell ref="AZ35:BD36"/>
    <mergeCell ref="A37:K38"/>
    <mergeCell ref="L37:P38"/>
    <mergeCell ref="Q37:U38"/>
    <mergeCell ref="V37:Z38"/>
    <mergeCell ref="AK35:AO36"/>
    <mergeCell ref="BO37:BS38"/>
    <mergeCell ref="A35:K36"/>
    <mergeCell ref="L35:P36"/>
    <mergeCell ref="Q35:U36"/>
    <mergeCell ref="V35:Z36"/>
    <mergeCell ref="AA35:AE36"/>
    <mergeCell ref="AF35:AJ36"/>
    <mergeCell ref="BO33:BS34"/>
    <mergeCell ref="AP33:AT34"/>
    <mergeCell ref="AU33:AY34"/>
    <mergeCell ref="AA33:AE34"/>
    <mergeCell ref="AF33:AJ34"/>
    <mergeCell ref="AK33:AO34"/>
    <mergeCell ref="AZ33:BD34"/>
    <mergeCell ref="BE33:BI34"/>
    <mergeCell ref="BO31:BS32"/>
    <mergeCell ref="AP31:AT32"/>
    <mergeCell ref="AU31:AY32"/>
    <mergeCell ref="AZ31:BD32"/>
    <mergeCell ref="A33:K34"/>
    <mergeCell ref="L33:P34"/>
    <mergeCell ref="Q33:U34"/>
    <mergeCell ref="V33:Z34"/>
    <mergeCell ref="AK31:AO32"/>
    <mergeCell ref="BJ33:BN34"/>
    <mergeCell ref="A31:K32"/>
    <mergeCell ref="L31:P32"/>
    <mergeCell ref="Q31:U32"/>
    <mergeCell ref="V31:Z32"/>
    <mergeCell ref="AA31:AE32"/>
    <mergeCell ref="AF31:AJ32"/>
    <mergeCell ref="BO29:BS30"/>
    <mergeCell ref="AP29:AT30"/>
    <mergeCell ref="AU29:AY30"/>
    <mergeCell ref="AA29:AE30"/>
    <mergeCell ref="AF29:AJ30"/>
    <mergeCell ref="AK29:AO30"/>
    <mergeCell ref="AZ29:BD30"/>
    <mergeCell ref="BO27:BS28"/>
    <mergeCell ref="AP27:AT28"/>
    <mergeCell ref="AU27:AY28"/>
    <mergeCell ref="AZ27:BD28"/>
    <mergeCell ref="A29:K30"/>
    <mergeCell ref="L29:P30"/>
    <mergeCell ref="Q29:U30"/>
    <mergeCell ref="V29:Z30"/>
    <mergeCell ref="AK27:AO28"/>
    <mergeCell ref="BE29:BI30"/>
    <mergeCell ref="A27:K28"/>
    <mergeCell ref="L27:P28"/>
    <mergeCell ref="Q27:U28"/>
    <mergeCell ref="V27:Z28"/>
    <mergeCell ref="AA27:AE28"/>
    <mergeCell ref="AF27:AJ28"/>
    <mergeCell ref="BO25:BS26"/>
    <mergeCell ref="AP25:AT26"/>
    <mergeCell ref="AU25:AY26"/>
    <mergeCell ref="AA25:AE26"/>
    <mergeCell ref="AF25:AJ26"/>
    <mergeCell ref="AK25:AO26"/>
    <mergeCell ref="AZ25:BD26"/>
    <mergeCell ref="BO23:BS24"/>
    <mergeCell ref="AP23:AT24"/>
    <mergeCell ref="AU23:AY24"/>
    <mergeCell ref="AZ23:BD24"/>
    <mergeCell ref="A25:K26"/>
    <mergeCell ref="L25:P26"/>
    <mergeCell ref="Q25:U26"/>
    <mergeCell ref="V25:Z26"/>
    <mergeCell ref="AK23:AO24"/>
    <mergeCell ref="BE25:BI26"/>
    <mergeCell ref="A23:K24"/>
    <mergeCell ref="L23:P24"/>
    <mergeCell ref="Q23:U24"/>
    <mergeCell ref="V23:Z24"/>
    <mergeCell ref="AA23:AE24"/>
    <mergeCell ref="AF23:AJ24"/>
    <mergeCell ref="BO21:BS22"/>
    <mergeCell ref="AP21:AT22"/>
    <mergeCell ref="AU21:AY22"/>
    <mergeCell ref="AA21:AE22"/>
    <mergeCell ref="AF21:AJ22"/>
    <mergeCell ref="AK21:AO22"/>
    <mergeCell ref="AZ21:BD22"/>
    <mergeCell ref="A21:K22"/>
    <mergeCell ref="L21:P22"/>
    <mergeCell ref="Q21:U22"/>
    <mergeCell ref="V21:Z22"/>
    <mergeCell ref="AK19:AO20"/>
    <mergeCell ref="BE21:BI22"/>
    <mergeCell ref="BE19:BI20"/>
    <mergeCell ref="V19:Z20"/>
    <mergeCell ref="AA19:AE20"/>
    <mergeCell ref="AF19:AJ20"/>
    <mergeCell ref="A17:K18"/>
    <mergeCell ref="L17:P18"/>
    <mergeCell ref="Q17:U18"/>
    <mergeCell ref="BO19:BS20"/>
    <mergeCell ref="AP19:AT20"/>
    <mergeCell ref="AU19:AY20"/>
    <mergeCell ref="AZ19:BD20"/>
    <mergeCell ref="A19:K20"/>
    <mergeCell ref="L19:P20"/>
    <mergeCell ref="Q19:U20"/>
    <mergeCell ref="BE17:BI18"/>
    <mergeCell ref="BJ17:BN18"/>
    <mergeCell ref="BO17:BS18"/>
    <mergeCell ref="AP17:AT18"/>
    <mergeCell ref="AU17:AY18"/>
    <mergeCell ref="AA17:AE18"/>
    <mergeCell ref="AF17:AJ18"/>
    <mergeCell ref="AK17:AO18"/>
    <mergeCell ref="AZ17:BD18"/>
    <mergeCell ref="V17:Z18"/>
    <mergeCell ref="BE15:BI16"/>
    <mergeCell ref="BJ15:BN16"/>
    <mergeCell ref="BO15:BS16"/>
    <mergeCell ref="AP15:AT16"/>
    <mergeCell ref="AU15:AY16"/>
    <mergeCell ref="AZ15:BD16"/>
    <mergeCell ref="AA15:AE16"/>
    <mergeCell ref="AF15:AJ16"/>
    <mergeCell ref="AK15:AO16"/>
    <mergeCell ref="A15:K16"/>
    <mergeCell ref="L15:P16"/>
    <mergeCell ref="Q15:U16"/>
    <mergeCell ref="V15:Z16"/>
    <mergeCell ref="BO13:BS14"/>
    <mergeCell ref="AP13:AT14"/>
    <mergeCell ref="AU13:AY14"/>
    <mergeCell ref="AZ13:BD14"/>
    <mergeCell ref="AK13:AO14"/>
    <mergeCell ref="A13:K14"/>
    <mergeCell ref="V13:Z14"/>
    <mergeCell ref="AA13:AE14"/>
    <mergeCell ref="AF13:AJ14"/>
    <mergeCell ref="BE11:BI12"/>
    <mergeCell ref="BJ11:BN12"/>
    <mergeCell ref="BO11:BS12"/>
    <mergeCell ref="AP11:AT12"/>
    <mergeCell ref="AU11:AY12"/>
    <mergeCell ref="AA11:AE12"/>
    <mergeCell ref="AF11:AJ12"/>
    <mergeCell ref="AK11:AO12"/>
    <mergeCell ref="BO9:BS10"/>
    <mergeCell ref="AP9:AT10"/>
    <mergeCell ref="AU9:AY10"/>
    <mergeCell ref="AZ9:BD10"/>
    <mergeCell ref="A11:K12"/>
    <mergeCell ref="L11:P12"/>
    <mergeCell ref="Q11:U12"/>
    <mergeCell ref="V11:Z12"/>
    <mergeCell ref="AK9:AO10"/>
    <mergeCell ref="A9:K10"/>
    <mergeCell ref="L9:P10"/>
    <mergeCell ref="Q9:U10"/>
    <mergeCell ref="V9:Z10"/>
    <mergeCell ref="AA9:AE10"/>
    <mergeCell ref="AF9:AJ10"/>
    <mergeCell ref="BJ7:BN8"/>
    <mergeCell ref="BO7:BS8"/>
    <mergeCell ref="AP7:AT8"/>
    <mergeCell ref="AU7:AY8"/>
    <mergeCell ref="AA7:AE8"/>
    <mergeCell ref="AF7:AJ8"/>
    <mergeCell ref="AK7:AO8"/>
    <mergeCell ref="AZ7:BD8"/>
    <mergeCell ref="BO5:BS6"/>
    <mergeCell ref="AP5:AT6"/>
    <mergeCell ref="AU5:AY6"/>
    <mergeCell ref="AZ5:BD6"/>
    <mergeCell ref="A7:K8"/>
    <mergeCell ref="L7:P8"/>
    <mergeCell ref="Q7:U8"/>
    <mergeCell ref="V7:Z8"/>
    <mergeCell ref="AK5:AO6"/>
    <mergeCell ref="BE7:BI8"/>
    <mergeCell ref="AZ3:BD4"/>
    <mergeCell ref="A5:K6"/>
    <mergeCell ref="L5:P6"/>
    <mergeCell ref="Q5:U6"/>
    <mergeCell ref="V5:Z6"/>
    <mergeCell ref="AA5:AE6"/>
    <mergeCell ref="AF5:AJ6"/>
    <mergeCell ref="A3:K4"/>
    <mergeCell ref="L3:P4"/>
    <mergeCell ref="Q3:U4"/>
    <mergeCell ref="V3:Z4"/>
    <mergeCell ref="AA2:AO2"/>
    <mergeCell ref="BE3:BI4"/>
    <mergeCell ref="BJ3:BN4"/>
    <mergeCell ref="BO3:BS4"/>
    <mergeCell ref="AP3:AT4"/>
    <mergeCell ref="AU3:AY4"/>
    <mergeCell ref="AA3:AE4"/>
    <mergeCell ref="AF3:AJ4"/>
    <mergeCell ref="AK3:AO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">
      <selection activeCell="A1" sqref="A1:BS76"/>
    </sheetView>
  </sheetViews>
  <sheetFormatPr defaultColWidth="2.28125" defaultRowHeight="9.75" customHeight="1"/>
  <cols>
    <col min="1" max="1" width="5.7109375" style="2" bestFit="1" customWidth="1"/>
    <col min="2" max="9" width="2.7109375" style="2" customWidth="1"/>
    <col min="10" max="10" width="6.28125" style="2" customWidth="1"/>
    <col min="11" max="11" width="10.140625" style="2" customWidth="1"/>
    <col min="12" max="21" width="2.28125" style="2" hidden="1" customWidth="1"/>
    <col min="22" max="25" width="2.28125" style="2" customWidth="1"/>
    <col min="26" max="26" width="3.140625" style="2" customWidth="1"/>
    <col min="27" max="41" width="2.28125" style="2" customWidth="1"/>
    <col min="42" max="50" width="1.8515625" style="2" customWidth="1"/>
    <col min="51" max="51" width="3.57421875" style="2" customWidth="1"/>
    <col min="52" max="60" width="1.8515625" style="2" customWidth="1"/>
    <col min="61" max="61" width="3.421875" style="2" customWidth="1"/>
    <col min="62" max="65" width="1.8515625" style="2" customWidth="1"/>
    <col min="66" max="66" width="3.140625" style="2" customWidth="1"/>
    <col min="67" max="70" width="1.8515625" style="2" customWidth="1"/>
    <col min="71" max="71" width="3.28125" style="2" customWidth="1"/>
    <col min="72" max="193" width="2.7109375" style="2" customWidth="1"/>
    <col min="194" max="196" width="5.7109375" style="2" customWidth="1"/>
    <col min="197" max="197" width="6.57421875" style="2" customWidth="1"/>
    <col min="198" max="201" width="5.7109375" style="2" customWidth="1"/>
    <col min="202" max="202" width="1.57421875" style="2" customWidth="1"/>
    <col min="203" max="203" width="5.7109375" style="2" bestFit="1" customWidth="1"/>
    <col min="204" max="211" width="2.7109375" style="2" customWidth="1"/>
    <col min="212" max="212" width="6.28125" style="2" customWidth="1"/>
    <col min="213" max="213" width="10.140625" style="2" customWidth="1"/>
    <col min="214" max="243" width="2.28125" style="2" customWidth="1"/>
    <col min="244" max="244" width="1.57421875" style="2" customWidth="1"/>
    <col min="245" max="246" width="2.7109375" style="2" customWidth="1"/>
    <col min="247" max="16384" width="2.28125" style="2" customWidth="1"/>
  </cols>
  <sheetData>
    <row r="1" spans="1:71" ht="14.25" customHeight="1">
      <c r="A1" s="8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</row>
    <row r="2" spans="1:71" s="3" customFormat="1" ht="3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3" t="s">
        <v>45</v>
      </c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18" t="s">
        <v>0</v>
      </c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20"/>
      <c r="AP2" s="18" t="s">
        <v>1</v>
      </c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20"/>
      <c r="BE2" s="18" t="s">
        <v>40</v>
      </c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20"/>
    </row>
    <row r="3" spans="1:71" s="3" customFormat="1" ht="9.75" customHeigh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7"/>
      <c r="L3" s="27">
        <v>2008</v>
      </c>
      <c r="M3" s="28"/>
      <c r="N3" s="28"/>
      <c r="O3" s="28"/>
      <c r="P3" s="28"/>
      <c r="Q3" s="28">
        <v>2009</v>
      </c>
      <c r="R3" s="28"/>
      <c r="S3" s="28"/>
      <c r="T3" s="28"/>
      <c r="U3" s="28"/>
      <c r="V3" s="28">
        <v>2010</v>
      </c>
      <c r="W3" s="28"/>
      <c r="X3" s="28"/>
      <c r="Y3" s="28"/>
      <c r="Z3" s="28"/>
      <c r="AA3" s="27">
        <v>2011</v>
      </c>
      <c r="AB3" s="28"/>
      <c r="AC3" s="28"/>
      <c r="AD3" s="28"/>
      <c r="AE3" s="28"/>
      <c r="AF3" s="28">
        <v>2012</v>
      </c>
      <c r="AG3" s="28"/>
      <c r="AH3" s="28"/>
      <c r="AI3" s="28"/>
      <c r="AJ3" s="28"/>
      <c r="AK3" s="28">
        <v>2013</v>
      </c>
      <c r="AL3" s="28"/>
      <c r="AM3" s="28"/>
      <c r="AN3" s="28"/>
      <c r="AO3" s="31"/>
      <c r="AP3" s="27">
        <v>2011</v>
      </c>
      <c r="AQ3" s="28"/>
      <c r="AR3" s="28"/>
      <c r="AS3" s="28"/>
      <c r="AT3" s="28"/>
      <c r="AU3" s="28">
        <v>2012</v>
      </c>
      <c r="AV3" s="28"/>
      <c r="AW3" s="28"/>
      <c r="AX3" s="28"/>
      <c r="AY3" s="28"/>
      <c r="AZ3" s="28">
        <v>2013</v>
      </c>
      <c r="BA3" s="28"/>
      <c r="BB3" s="28"/>
      <c r="BC3" s="28"/>
      <c r="BD3" s="31"/>
      <c r="BE3" s="27">
        <v>2011</v>
      </c>
      <c r="BF3" s="28"/>
      <c r="BG3" s="28"/>
      <c r="BH3" s="28"/>
      <c r="BI3" s="28"/>
      <c r="BJ3" s="28">
        <v>2012</v>
      </c>
      <c r="BK3" s="28"/>
      <c r="BL3" s="28"/>
      <c r="BM3" s="28"/>
      <c r="BN3" s="28"/>
      <c r="BO3" s="28">
        <v>2013</v>
      </c>
      <c r="BP3" s="28"/>
      <c r="BQ3" s="28"/>
      <c r="BR3" s="28"/>
      <c r="BS3" s="31"/>
    </row>
    <row r="4" spans="1:71" s="3" customFormat="1" ht="12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100"/>
      <c r="L4" s="29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29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2"/>
      <c r="AP4" s="29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2"/>
      <c r="BE4" s="29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2"/>
    </row>
    <row r="5" spans="1:71" ht="9.75" customHeight="1">
      <c r="A5" s="104" t="s">
        <v>3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34">
        <f>+L7</f>
        <v>11354.879385593606</v>
      </c>
      <c r="M5" s="35"/>
      <c r="N5" s="35"/>
      <c r="O5" s="35"/>
      <c r="P5" s="35"/>
      <c r="Q5" s="34">
        <f>+Q7</f>
        <v>12960.16127709682</v>
      </c>
      <c r="R5" s="35"/>
      <c r="S5" s="35"/>
      <c r="T5" s="35"/>
      <c r="U5" s="35"/>
      <c r="V5" s="34">
        <f>+V7</f>
        <v>18536.4</v>
      </c>
      <c r="W5" s="35"/>
      <c r="X5" s="35"/>
      <c r="Y5" s="35"/>
      <c r="Z5" s="35"/>
      <c r="AA5" s="34">
        <f>+AA7</f>
        <v>18622.586</v>
      </c>
      <c r="AB5" s="35"/>
      <c r="AC5" s="35"/>
      <c r="AD5" s="35"/>
      <c r="AE5" s="35"/>
      <c r="AF5" s="34">
        <f>+AF7</f>
        <v>19254.766</v>
      </c>
      <c r="AG5" s="35"/>
      <c r="AH5" s="35"/>
      <c r="AI5" s="35"/>
      <c r="AJ5" s="35"/>
      <c r="AK5" s="34">
        <f>+AK7</f>
        <v>19361.9514</v>
      </c>
      <c r="AL5" s="35"/>
      <c r="AM5" s="35"/>
      <c r="AN5" s="35"/>
      <c r="AO5" s="35"/>
      <c r="AP5" s="34">
        <f>+AP7</f>
        <v>3597</v>
      </c>
      <c r="AQ5" s="35"/>
      <c r="AR5" s="35"/>
      <c r="AS5" s="35"/>
      <c r="AT5" s="35"/>
      <c r="AU5" s="34">
        <f>+AU7</f>
        <v>4552</v>
      </c>
      <c r="AV5" s="35"/>
      <c r="AW5" s="35"/>
      <c r="AX5" s="35"/>
      <c r="AY5" s="35"/>
      <c r="AZ5" s="34">
        <f>+AZ7</f>
        <v>5004</v>
      </c>
      <c r="BA5" s="35"/>
      <c r="BB5" s="35"/>
      <c r="BC5" s="35"/>
      <c r="BD5" s="35"/>
      <c r="BE5" s="34">
        <f>+BE7</f>
        <v>22219.586</v>
      </c>
      <c r="BF5" s="35"/>
      <c r="BG5" s="35"/>
      <c r="BH5" s="35"/>
      <c r="BI5" s="35"/>
      <c r="BJ5" s="34">
        <f>+BJ7</f>
        <v>23806.766</v>
      </c>
      <c r="BK5" s="35"/>
      <c r="BL5" s="35"/>
      <c r="BM5" s="35"/>
      <c r="BN5" s="35"/>
      <c r="BO5" s="34">
        <f>+BO7</f>
        <v>24365.951399999998</v>
      </c>
      <c r="BP5" s="35"/>
      <c r="BQ5" s="35"/>
      <c r="BR5" s="35"/>
      <c r="BS5" s="35"/>
    </row>
    <row r="6" spans="1:71" ht="4.5" customHeigh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6"/>
      <c r="L6" s="34"/>
      <c r="M6" s="35"/>
      <c r="N6" s="35"/>
      <c r="O6" s="35"/>
      <c r="P6" s="35"/>
      <c r="Q6" s="34"/>
      <c r="R6" s="35"/>
      <c r="S6" s="35"/>
      <c r="T6" s="35"/>
      <c r="U6" s="35"/>
      <c r="V6" s="34"/>
      <c r="W6" s="35"/>
      <c r="X6" s="35"/>
      <c r="Y6" s="35"/>
      <c r="Z6" s="35"/>
      <c r="AA6" s="34"/>
      <c r="AB6" s="35"/>
      <c r="AC6" s="35"/>
      <c r="AD6" s="35"/>
      <c r="AE6" s="35"/>
      <c r="AF6" s="34"/>
      <c r="AG6" s="35"/>
      <c r="AH6" s="35"/>
      <c r="AI6" s="35"/>
      <c r="AJ6" s="35"/>
      <c r="AK6" s="34"/>
      <c r="AL6" s="35"/>
      <c r="AM6" s="35"/>
      <c r="AN6" s="35"/>
      <c r="AO6" s="35"/>
      <c r="AP6" s="34"/>
      <c r="AQ6" s="35"/>
      <c r="AR6" s="35"/>
      <c r="AS6" s="35"/>
      <c r="AT6" s="35"/>
      <c r="AU6" s="34"/>
      <c r="AV6" s="35"/>
      <c r="AW6" s="35"/>
      <c r="AX6" s="35"/>
      <c r="AY6" s="35"/>
      <c r="AZ6" s="34"/>
      <c r="BA6" s="35"/>
      <c r="BB6" s="35"/>
      <c r="BC6" s="35"/>
      <c r="BD6" s="35"/>
      <c r="BE6" s="34"/>
      <c r="BF6" s="35"/>
      <c r="BG6" s="35"/>
      <c r="BH6" s="35"/>
      <c r="BI6" s="35"/>
      <c r="BJ6" s="34"/>
      <c r="BK6" s="35"/>
      <c r="BL6" s="35"/>
      <c r="BM6" s="35"/>
      <c r="BN6" s="35"/>
      <c r="BO6" s="34"/>
      <c r="BP6" s="35"/>
      <c r="BQ6" s="35"/>
      <c r="BR6" s="35"/>
      <c r="BS6" s="35"/>
    </row>
    <row r="7" spans="1:71" ht="7.5" customHeight="1">
      <c r="A7" s="101" t="s">
        <v>4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  <c r="L7" s="42">
        <f>+L9+L15+L27</f>
        <v>11354.879385593606</v>
      </c>
      <c r="M7" s="43"/>
      <c r="N7" s="43"/>
      <c r="O7" s="43"/>
      <c r="P7" s="43"/>
      <c r="Q7" s="42">
        <f>+Q9+Q15+Q27</f>
        <v>12960.16127709682</v>
      </c>
      <c r="R7" s="43"/>
      <c r="S7" s="43"/>
      <c r="T7" s="43"/>
      <c r="U7" s="43"/>
      <c r="V7" s="42">
        <f>+V9+V15+V27</f>
        <v>18536.4</v>
      </c>
      <c r="W7" s="43"/>
      <c r="X7" s="43"/>
      <c r="Y7" s="43"/>
      <c r="Z7" s="43"/>
      <c r="AA7" s="42">
        <f>+AA9+AA15+AA27</f>
        <v>18622.586</v>
      </c>
      <c r="AB7" s="43"/>
      <c r="AC7" s="43"/>
      <c r="AD7" s="43"/>
      <c r="AE7" s="43"/>
      <c r="AF7" s="42">
        <f>+AF9+AF15+AF27</f>
        <v>19254.766</v>
      </c>
      <c r="AG7" s="43"/>
      <c r="AH7" s="43"/>
      <c r="AI7" s="43"/>
      <c r="AJ7" s="43"/>
      <c r="AK7" s="42">
        <f>+AK9+AK15+AK27</f>
        <v>19361.9514</v>
      </c>
      <c r="AL7" s="43"/>
      <c r="AM7" s="43"/>
      <c r="AN7" s="43"/>
      <c r="AO7" s="43"/>
      <c r="AP7" s="42">
        <f>+AP9+AP15+AP27</f>
        <v>3597</v>
      </c>
      <c r="AQ7" s="43"/>
      <c r="AR7" s="43"/>
      <c r="AS7" s="43"/>
      <c r="AT7" s="43"/>
      <c r="AU7" s="42">
        <f>+AU9+AU15+AU27</f>
        <v>4552</v>
      </c>
      <c r="AV7" s="43"/>
      <c r="AW7" s="43"/>
      <c r="AX7" s="43"/>
      <c r="AY7" s="43"/>
      <c r="AZ7" s="42">
        <f>+AZ9+AZ15+AZ27</f>
        <v>5004</v>
      </c>
      <c r="BA7" s="43"/>
      <c r="BB7" s="43"/>
      <c r="BC7" s="43"/>
      <c r="BD7" s="43"/>
      <c r="BE7" s="42">
        <f>+BE9+BE15+BE27</f>
        <v>22219.586</v>
      </c>
      <c r="BF7" s="43"/>
      <c r="BG7" s="43"/>
      <c r="BH7" s="43"/>
      <c r="BI7" s="43"/>
      <c r="BJ7" s="42">
        <f>+BJ9+BJ15+BJ27</f>
        <v>23806.766</v>
      </c>
      <c r="BK7" s="43"/>
      <c r="BL7" s="43"/>
      <c r="BM7" s="43"/>
      <c r="BN7" s="43"/>
      <c r="BO7" s="42">
        <f>+BO9+BO15+BO27</f>
        <v>24365.951399999998</v>
      </c>
      <c r="BP7" s="43"/>
      <c r="BQ7" s="43"/>
      <c r="BR7" s="43"/>
      <c r="BS7" s="43"/>
    </row>
    <row r="8" spans="1:71" ht="7.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3"/>
      <c r="L8" s="42"/>
      <c r="M8" s="43"/>
      <c r="N8" s="43"/>
      <c r="O8" s="43"/>
      <c r="P8" s="43"/>
      <c r="Q8" s="42"/>
      <c r="R8" s="43"/>
      <c r="S8" s="43"/>
      <c r="T8" s="43"/>
      <c r="U8" s="43"/>
      <c r="V8" s="42"/>
      <c r="W8" s="43"/>
      <c r="X8" s="43"/>
      <c r="Y8" s="43"/>
      <c r="Z8" s="43"/>
      <c r="AA8" s="42"/>
      <c r="AB8" s="43"/>
      <c r="AC8" s="43"/>
      <c r="AD8" s="43"/>
      <c r="AE8" s="43"/>
      <c r="AF8" s="42"/>
      <c r="AG8" s="43"/>
      <c r="AH8" s="43"/>
      <c r="AI8" s="43"/>
      <c r="AJ8" s="43"/>
      <c r="AK8" s="42"/>
      <c r="AL8" s="43"/>
      <c r="AM8" s="43"/>
      <c r="AN8" s="43"/>
      <c r="AO8" s="43"/>
      <c r="AP8" s="42"/>
      <c r="AQ8" s="43"/>
      <c r="AR8" s="43"/>
      <c r="AS8" s="43"/>
      <c r="AT8" s="43"/>
      <c r="AU8" s="42"/>
      <c r="AV8" s="43"/>
      <c r="AW8" s="43"/>
      <c r="AX8" s="43"/>
      <c r="AY8" s="43"/>
      <c r="AZ8" s="42"/>
      <c r="BA8" s="43"/>
      <c r="BB8" s="43"/>
      <c r="BC8" s="43"/>
      <c r="BD8" s="43"/>
      <c r="BE8" s="42"/>
      <c r="BF8" s="43"/>
      <c r="BG8" s="43"/>
      <c r="BH8" s="43"/>
      <c r="BI8" s="43"/>
      <c r="BJ8" s="42"/>
      <c r="BK8" s="43"/>
      <c r="BL8" s="43"/>
      <c r="BM8" s="43"/>
      <c r="BN8" s="43"/>
      <c r="BO8" s="42"/>
      <c r="BP8" s="43"/>
      <c r="BQ8" s="43"/>
      <c r="BR8" s="43"/>
      <c r="BS8" s="43"/>
    </row>
    <row r="9" spans="1:71" s="6" customFormat="1" ht="7.5" customHeight="1">
      <c r="A9" s="110" t="s">
        <v>5</v>
      </c>
      <c r="B9" s="111"/>
      <c r="C9" s="111"/>
      <c r="D9" s="111"/>
      <c r="E9" s="111"/>
      <c r="F9" s="111"/>
      <c r="G9" s="111"/>
      <c r="H9" s="111"/>
      <c r="I9" s="111"/>
      <c r="J9" s="111"/>
      <c r="K9" s="112"/>
      <c r="L9" s="44">
        <f>+L11+L13</f>
        <v>4166.071062845606</v>
      </c>
      <c r="M9" s="45"/>
      <c r="N9" s="45"/>
      <c r="O9" s="45"/>
      <c r="P9" s="45"/>
      <c r="Q9" s="44">
        <f>+Q11+Q13</f>
        <v>5727.352954348821</v>
      </c>
      <c r="R9" s="45"/>
      <c r="S9" s="45"/>
      <c r="T9" s="45"/>
      <c r="U9" s="45"/>
      <c r="V9" s="44">
        <f>+V11+V13</f>
        <v>2590.4</v>
      </c>
      <c r="W9" s="45"/>
      <c r="X9" s="45"/>
      <c r="Y9" s="45"/>
      <c r="Z9" s="45"/>
      <c r="AA9" s="44">
        <f>+AA11+AA13</f>
        <v>2676.5860000000002</v>
      </c>
      <c r="AB9" s="45"/>
      <c r="AC9" s="45"/>
      <c r="AD9" s="45"/>
      <c r="AE9" s="45"/>
      <c r="AF9" s="44">
        <f>+AF11+AF13</f>
        <v>3308.5860000000002</v>
      </c>
      <c r="AG9" s="45"/>
      <c r="AH9" s="45"/>
      <c r="AI9" s="45"/>
      <c r="AJ9" s="45"/>
      <c r="AK9" s="44">
        <f>+AK11+AK13</f>
        <v>3415.5860000000002</v>
      </c>
      <c r="AL9" s="45"/>
      <c r="AM9" s="45"/>
      <c r="AN9" s="45"/>
      <c r="AO9" s="45"/>
      <c r="AP9" s="44">
        <f>+AP11+AP13</f>
        <v>3597</v>
      </c>
      <c r="AQ9" s="45"/>
      <c r="AR9" s="45"/>
      <c r="AS9" s="45"/>
      <c r="AT9" s="45"/>
      <c r="AU9" s="44">
        <f>+AU11+AU13</f>
        <v>4552</v>
      </c>
      <c r="AV9" s="45"/>
      <c r="AW9" s="45"/>
      <c r="AX9" s="45"/>
      <c r="AY9" s="45"/>
      <c r="AZ9" s="44">
        <f>+AZ11+AZ13</f>
        <v>5004</v>
      </c>
      <c r="BA9" s="45"/>
      <c r="BB9" s="45"/>
      <c r="BC9" s="45"/>
      <c r="BD9" s="45"/>
      <c r="BE9" s="44">
        <f>+BE11+BE13</f>
        <v>6273.586</v>
      </c>
      <c r="BF9" s="45"/>
      <c r="BG9" s="45"/>
      <c r="BH9" s="45"/>
      <c r="BI9" s="45"/>
      <c r="BJ9" s="44">
        <f>+BJ11+BJ13</f>
        <v>7860.586</v>
      </c>
      <c r="BK9" s="45"/>
      <c r="BL9" s="45"/>
      <c r="BM9" s="45"/>
      <c r="BN9" s="45"/>
      <c r="BO9" s="44">
        <f>+BO11+BO13</f>
        <v>8419.586</v>
      </c>
      <c r="BP9" s="45"/>
      <c r="BQ9" s="45"/>
      <c r="BR9" s="45"/>
      <c r="BS9" s="45"/>
    </row>
    <row r="10" spans="1:71" s="6" customFormat="1" ht="7.5" customHeigh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2"/>
      <c r="L10" s="44"/>
      <c r="M10" s="45"/>
      <c r="N10" s="45"/>
      <c r="O10" s="45"/>
      <c r="P10" s="45"/>
      <c r="Q10" s="44"/>
      <c r="R10" s="45"/>
      <c r="S10" s="45"/>
      <c r="T10" s="45"/>
      <c r="U10" s="45"/>
      <c r="V10" s="44"/>
      <c r="W10" s="45"/>
      <c r="X10" s="45"/>
      <c r="Y10" s="45"/>
      <c r="Z10" s="45"/>
      <c r="AA10" s="44"/>
      <c r="AB10" s="45"/>
      <c r="AC10" s="45"/>
      <c r="AD10" s="45"/>
      <c r="AE10" s="45"/>
      <c r="AF10" s="44"/>
      <c r="AG10" s="45"/>
      <c r="AH10" s="45"/>
      <c r="AI10" s="45"/>
      <c r="AJ10" s="45"/>
      <c r="AK10" s="44"/>
      <c r="AL10" s="45"/>
      <c r="AM10" s="45"/>
      <c r="AN10" s="45"/>
      <c r="AO10" s="45"/>
      <c r="AP10" s="44"/>
      <c r="AQ10" s="45"/>
      <c r="AR10" s="45"/>
      <c r="AS10" s="45"/>
      <c r="AT10" s="45"/>
      <c r="AU10" s="44"/>
      <c r="AV10" s="45"/>
      <c r="AW10" s="45"/>
      <c r="AX10" s="45"/>
      <c r="AY10" s="45"/>
      <c r="AZ10" s="44"/>
      <c r="BA10" s="45"/>
      <c r="BB10" s="45"/>
      <c r="BC10" s="45"/>
      <c r="BD10" s="45"/>
      <c r="BE10" s="44"/>
      <c r="BF10" s="45"/>
      <c r="BG10" s="45"/>
      <c r="BH10" s="45"/>
      <c r="BI10" s="45"/>
      <c r="BJ10" s="44"/>
      <c r="BK10" s="45"/>
      <c r="BL10" s="45"/>
      <c r="BM10" s="45"/>
      <c r="BN10" s="45"/>
      <c r="BO10" s="44"/>
      <c r="BP10" s="45"/>
      <c r="BQ10" s="45"/>
      <c r="BR10" s="45"/>
      <c r="BS10" s="45"/>
    </row>
    <row r="11" spans="1:71" s="5" customFormat="1" ht="8.25" customHeight="1">
      <c r="A11" s="107" t="s">
        <v>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9"/>
      <c r="L11" s="54">
        <v>3491.6202758456066</v>
      </c>
      <c r="M11" s="55"/>
      <c r="N11" s="55"/>
      <c r="O11" s="55"/>
      <c r="P11" s="55"/>
      <c r="Q11" s="55">
        <v>4834.598481348821</v>
      </c>
      <c r="R11" s="55"/>
      <c r="S11" s="55"/>
      <c r="T11" s="55"/>
      <c r="U11" s="55"/>
      <c r="V11" s="55">
        <f>1642+936+12.4</f>
        <v>2590.4</v>
      </c>
      <c r="W11" s="55"/>
      <c r="X11" s="55"/>
      <c r="Y11" s="55"/>
      <c r="Z11" s="55"/>
      <c r="AA11" s="54">
        <f>1829+806.336+1.25</f>
        <v>2636.5860000000002</v>
      </c>
      <c r="AB11" s="55"/>
      <c r="AC11" s="55"/>
      <c r="AD11" s="55"/>
      <c r="AE11" s="55"/>
      <c r="AF11" s="55">
        <f>2451+806.336+1.25</f>
        <v>3258.5860000000002</v>
      </c>
      <c r="AG11" s="55"/>
      <c r="AH11" s="55"/>
      <c r="AI11" s="55"/>
      <c r="AJ11" s="55"/>
      <c r="AK11" s="55">
        <f>2558+806.336+1.25</f>
        <v>3365.5860000000002</v>
      </c>
      <c r="AL11" s="55"/>
      <c r="AM11" s="55"/>
      <c r="AN11" s="55"/>
      <c r="AO11" s="57"/>
      <c r="AP11" s="54">
        <v>3497</v>
      </c>
      <c r="AQ11" s="55"/>
      <c r="AR11" s="55"/>
      <c r="AS11" s="55"/>
      <c r="AT11" s="55"/>
      <c r="AU11" s="55">
        <v>4352</v>
      </c>
      <c r="AV11" s="55"/>
      <c r="AW11" s="55"/>
      <c r="AX11" s="55"/>
      <c r="AY11" s="55"/>
      <c r="AZ11" s="55">
        <v>4754</v>
      </c>
      <c r="BA11" s="55"/>
      <c r="BB11" s="55"/>
      <c r="BC11" s="55"/>
      <c r="BD11" s="57"/>
      <c r="BE11" s="54">
        <f>AA11+AP11</f>
        <v>6133.586</v>
      </c>
      <c r="BF11" s="55"/>
      <c r="BG11" s="55"/>
      <c r="BH11" s="55"/>
      <c r="BI11" s="55"/>
      <c r="BJ11" s="55">
        <f>AF11+AU11</f>
        <v>7610.586</v>
      </c>
      <c r="BK11" s="55"/>
      <c r="BL11" s="55"/>
      <c r="BM11" s="55"/>
      <c r="BN11" s="55"/>
      <c r="BO11" s="55">
        <f>AK11+AZ11</f>
        <v>8119.586</v>
      </c>
      <c r="BP11" s="55"/>
      <c r="BQ11" s="55"/>
      <c r="BR11" s="55"/>
      <c r="BS11" s="57"/>
    </row>
    <row r="12" spans="1:71" s="5" customFormat="1" ht="8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9"/>
      <c r="L12" s="54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4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7"/>
      <c r="AP12" s="54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7"/>
      <c r="BE12" s="54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7"/>
    </row>
    <row r="13" spans="1:71" s="5" customFormat="1" ht="8.25" customHeight="1">
      <c r="A13" s="107" t="s">
        <v>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9"/>
      <c r="L13" s="54">
        <v>674.450787</v>
      </c>
      <c r="M13" s="55"/>
      <c r="N13" s="55"/>
      <c r="O13" s="55"/>
      <c r="P13" s="55"/>
      <c r="Q13" s="55">
        <v>892.754473</v>
      </c>
      <c r="R13" s="55"/>
      <c r="S13" s="55"/>
      <c r="T13" s="55"/>
      <c r="U13" s="55"/>
      <c r="V13" s="55">
        <v>0</v>
      </c>
      <c r="W13" s="55"/>
      <c r="X13" s="55"/>
      <c r="Y13" s="55"/>
      <c r="Z13" s="55"/>
      <c r="AA13" s="54">
        <v>40</v>
      </c>
      <c r="AB13" s="55"/>
      <c r="AC13" s="55"/>
      <c r="AD13" s="55"/>
      <c r="AE13" s="55"/>
      <c r="AF13" s="55">
        <v>50</v>
      </c>
      <c r="AG13" s="55"/>
      <c r="AH13" s="55"/>
      <c r="AI13" s="55"/>
      <c r="AJ13" s="55"/>
      <c r="AK13" s="55">
        <v>50</v>
      </c>
      <c r="AL13" s="55"/>
      <c r="AM13" s="55"/>
      <c r="AN13" s="55"/>
      <c r="AO13" s="55"/>
      <c r="AP13" s="54">
        <v>100</v>
      </c>
      <c r="AQ13" s="55"/>
      <c r="AR13" s="55"/>
      <c r="AS13" s="55"/>
      <c r="AT13" s="55"/>
      <c r="AU13" s="55">
        <v>200</v>
      </c>
      <c r="AV13" s="55"/>
      <c r="AW13" s="55"/>
      <c r="AX13" s="55"/>
      <c r="AY13" s="55"/>
      <c r="AZ13" s="55">
        <v>250</v>
      </c>
      <c r="BA13" s="55"/>
      <c r="BB13" s="55"/>
      <c r="BC13" s="55"/>
      <c r="BD13" s="57"/>
      <c r="BE13" s="54">
        <f>AA13+AP13</f>
        <v>140</v>
      </c>
      <c r="BF13" s="55"/>
      <c r="BG13" s="55"/>
      <c r="BH13" s="55"/>
      <c r="BI13" s="55"/>
      <c r="BJ13" s="55">
        <f>AF13+AU13</f>
        <v>250</v>
      </c>
      <c r="BK13" s="55"/>
      <c r="BL13" s="55"/>
      <c r="BM13" s="55"/>
      <c r="BN13" s="55"/>
      <c r="BO13" s="55">
        <f>AK13+AZ13</f>
        <v>300</v>
      </c>
      <c r="BP13" s="55"/>
      <c r="BQ13" s="55"/>
      <c r="BR13" s="55"/>
      <c r="BS13" s="57"/>
    </row>
    <row r="14" spans="1:71" s="5" customFormat="1" ht="8.25" customHeight="1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9"/>
      <c r="L14" s="54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4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4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7"/>
      <c r="BE14" s="54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7"/>
    </row>
    <row r="15" spans="1:71" s="6" customFormat="1" ht="7.5" customHeight="1">
      <c r="A15" s="110" t="s">
        <v>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2"/>
      <c r="L15" s="44">
        <f>+L17+L19</f>
        <v>7188.808322747998</v>
      </c>
      <c r="M15" s="45"/>
      <c r="N15" s="45"/>
      <c r="O15" s="45"/>
      <c r="P15" s="45"/>
      <c r="Q15" s="44">
        <f>+Q17+Q19</f>
        <v>7232.808322747998</v>
      </c>
      <c r="R15" s="45"/>
      <c r="S15" s="45"/>
      <c r="T15" s="45"/>
      <c r="U15" s="45"/>
      <c r="V15" s="44">
        <f>+V17+V19</f>
        <v>15946</v>
      </c>
      <c r="W15" s="45"/>
      <c r="X15" s="45"/>
      <c r="Y15" s="45"/>
      <c r="Z15" s="45"/>
      <c r="AA15" s="44">
        <f>+AA17+AA19</f>
        <v>15946</v>
      </c>
      <c r="AB15" s="45"/>
      <c r="AC15" s="45"/>
      <c r="AD15" s="45"/>
      <c r="AE15" s="45"/>
      <c r="AF15" s="44">
        <f>+AF17+AF19</f>
        <v>15946.18</v>
      </c>
      <c r="AG15" s="45"/>
      <c r="AH15" s="45"/>
      <c r="AI15" s="45"/>
      <c r="AJ15" s="45"/>
      <c r="AK15" s="44">
        <f>+AK17+AK19</f>
        <v>15946.3654</v>
      </c>
      <c r="AL15" s="45"/>
      <c r="AM15" s="45"/>
      <c r="AN15" s="45"/>
      <c r="AO15" s="45"/>
      <c r="AP15" s="54">
        <f>+AP17+AP19</f>
        <v>0</v>
      </c>
      <c r="AQ15" s="55"/>
      <c r="AR15" s="55"/>
      <c r="AS15" s="55"/>
      <c r="AT15" s="55"/>
      <c r="AU15" s="54">
        <f>+AU17+AU19</f>
        <v>0</v>
      </c>
      <c r="AV15" s="55"/>
      <c r="AW15" s="55"/>
      <c r="AX15" s="55"/>
      <c r="AY15" s="55"/>
      <c r="AZ15" s="54">
        <f>+AZ17+AZ19</f>
        <v>0</v>
      </c>
      <c r="BA15" s="55"/>
      <c r="BB15" s="55"/>
      <c r="BC15" s="55"/>
      <c r="BD15" s="55"/>
      <c r="BE15" s="44">
        <f>+BE17+BE19</f>
        <v>15946</v>
      </c>
      <c r="BF15" s="45"/>
      <c r="BG15" s="45"/>
      <c r="BH15" s="45"/>
      <c r="BI15" s="45"/>
      <c r="BJ15" s="44">
        <f>+BJ17+BJ19</f>
        <v>15946.18</v>
      </c>
      <c r="BK15" s="45"/>
      <c r="BL15" s="45"/>
      <c r="BM15" s="45"/>
      <c r="BN15" s="45"/>
      <c r="BO15" s="44">
        <f>+BO17+BO19</f>
        <v>15946.3654</v>
      </c>
      <c r="BP15" s="45"/>
      <c r="BQ15" s="45"/>
      <c r="BR15" s="45"/>
      <c r="BS15" s="45"/>
    </row>
    <row r="16" spans="1:71" s="6" customFormat="1" ht="7.5" customHeight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2"/>
      <c r="L16" s="44"/>
      <c r="M16" s="45"/>
      <c r="N16" s="45"/>
      <c r="O16" s="45"/>
      <c r="P16" s="45"/>
      <c r="Q16" s="44"/>
      <c r="R16" s="45"/>
      <c r="S16" s="45"/>
      <c r="T16" s="45"/>
      <c r="U16" s="45"/>
      <c r="V16" s="44"/>
      <c r="W16" s="45"/>
      <c r="X16" s="45"/>
      <c r="Y16" s="45"/>
      <c r="Z16" s="45"/>
      <c r="AA16" s="44"/>
      <c r="AB16" s="45"/>
      <c r="AC16" s="45"/>
      <c r="AD16" s="45"/>
      <c r="AE16" s="45"/>
      <c r="AF16" s="44"/>
      <c r="AG16" s="45"/>
      <c r="AH16" s="45"/>
      <c r="AI16" s="45"/>
      <c r="AJ16" s="45"/>
      <c r="AK16" s="44"/>
      <c r="AL16" s="45"/>
      <c r="AM16" s="45"/>
      <c r="AN16" s="45"/>
      <c r="AO16" s="45"/>
      <c r="AP16" s="54"/>
      <c r="AQ16" s="55"/>
      <c r="AR16" s="55"/>
      <c r="AS16" s="55"/>
      <c r="AT16" s="55"/>
      <c r="AU16" s="54"/>
      <c r="AV16" s="55"/>
      <c r="AW16" s="55"/>
      <c r="AX16" s="55"/>
      <c r="AY16" s="55"/>
      <c r="AZ16" s="54"/>
      <c r="BA16" s="55"/>
      <c r="BB16" s="55"/>
      <c r="BC16" s="55"/>
      <c r="BD16" s="55"/>
      <c r="BE16" s="44"/>
      <c r="BF16" s="45"/>
      <c r="BG16" s="45"/>
      <c r="BH16" s="45"/>
      <c r="BI16" s="45"/>
      <c r="BJ16" s="44"/>
      <c r="BK16" s="45"/>
      <c r="BL16" s="45"/>
      <c r="BM16" s="45"/>
      <c r="BN16" s="45"/>
      <c r="BO16" s="44"/>
      <c r="BP16" s="45"/>
      <c r="BQ16" s="45"/>
      <c r="BR16" s="45"/>
      <c r="BS16" s="45"/>
    </row>
    <row r="17" spans="1:71" s="5" customFormat="1" ht="8.25" customHeight="1">
      <c r="A17" s="107" t="s">
        <v>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9"/>
      <c r="L17" s="54">
        <v>1000</v>
      </c>
      <c r="M17" s="55"/>
      <c r="N17" s="55"/>
      <c r="O17" s="55"/>
      <c r="P17" s="55"/>
      <c r="Q17" s="55">
        <v>1044</v>
      </c>
      <c r="R17" s="55"/>
      <c r="S17" s="55"/>
      <c r="T17" s="55"/>
      <c r="U17" s="55"/>
      <c r="V17" s="55">
        <v>6</v>
      </c>
      <c r="W17" s="55"/>
      <c r="X17" s="55"/>
      <c r="Y17" s="55"/>
      <c r="Z17" s="55"/>
      <c r="AA17" s="54">
        <v>6</v>
      </c>
      <c r="AB17" s="55"/>
      <c r="AC17" s="55"/>
      <c r="AD17" s="55"/>
      <c r="AE17" s="55"/>
      <c r="AF17" s="55">
        <f>AA17*1.03</f>
        <v>6.18</v>
      </c>
      <c r="AG17" s="55"/>
      <c r="AH17" s="55"/>
      <c r="AI17" s="55"/>
      <c r="AJ17" s="55"/>
      <c r="AK17" s="55">
        <f>AF17*1.03</f>
        <v>6.3654</v>
      </c>
      <c r="AL17" s="55"/>
      <c r="AM17" s="55"/>
      <c r="AN17" s="55"/>
      <c r="AO17" s="55"/>
      <c r="AP17" s="54"/>
      <c r="AQ17" s="55"/>
      <c r="AR17" s="55"/>
      <c r="AS17" s="55"/>
      <c r="AT17" s="55"/>
      <c r="AU17" s="54"/>
      <c r="AV17" s="55"/>
      <c r="AW17" s="55"/>
      <c r="AX17" s="55"/>
      <c r="AY17" s="55"/>
      <c r="AZ17" s="54"/>
      <c r="BA17" s="55"/>
      <c r="BB17" s="55"/>
      <c r="BC17" s="55"/>
      <c r="BD17" s="55"/>
      <c r="BE17" s="54">
        <f>AA17+AP17</f>
        <v>6</v>
      </c>
      <c r="BF17" s="55"/>
      <c r="BG17" s="55"/>
      <c r="BH17" s="55"/>
      <c r="BI17" s="55"/>
      <c r="BJ17" s="54">
        <f>AF17+AU17</f>
        <v>6.18</v>
      </c>
      <c r="BK17" s="55"/>
      <c r="BL17" s="55"/>
      <c r="BM17" s="55"/>
      <c r="BN17" s="55"/>
      <c r="BO17" s="54">
        <f>AK17+AZ17</f>
        <v>6.3654</v>
      </c>
      <c r="BP17" s="55"/>
      <c r="BQ17" s="55"/>
      <c r="BR17" s="55"/>
      <c r="BS17" s="55"/>
    </row>
    <row r="18" spans="1:71" s="5" customFormat="1" ht="8.25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9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4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4"/>
      <c r="AQ18" s="55"/>
      <c r="AR18" s="55"/>
      <c r="AS18" s="55"/>
      <c r="AT18" s="55"/>
      <c r="AU18" s="54"/>
      <c r="AV18" s="55"/>
      <c r="AW18" s="55"/>
      <c r="AX18" s="55"/>
      <c r="AY18" s="55"/>
      <c r="AZ18" s="54"/>
      <c r="BA18" s="55"/>
      <c r="BB18" s="55"/>
      <c r="BC18" s="55"/>
      <c r="BD18" s="55"/>
      <c r="BE18" s="54"/>
      <c r="BF18" s="55"/>
      <c r="BG18" s="55"/>
      <c r="BH18" s="55"/>
      <c r="BI18" s="55"/>
      <c r="BJ18" s="54"/>
      <c r="BK18" s="55"/>
      <c r="BL18" s="55"/>
      <c r="BM18" s="55"/>
      <c r="BN18" s="55"/>
      <c r="BO18" s="54"/>
      <c r="BP18" s="55"/>
      <c r="BQ18" s="55"/>
      <c r="BR18" s="55"/>
      <c r="BS18" s="55"/>
    </row>
    <row r="19" spans="1:71" s="5" customFormat="1" ht="8.25" customHeight="1">
      <c r="A19" s="107" t="s">
        <v>10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9"/>
      <c r="L19" s="54">
        <f>+L21+L23+L25</f>
        <v>6188.808322747998</v>
      </c>
      <c r="M19" s="55"/>
      <c r="N19" s="55"/>
      <c r="O19" s="55"/>
      <c r="P19" s="55"/>
      <c r="Q19" s="54">
        <f>+Q21+Q23+Q25</f>
        <v>6188.808322747998</v>
      </c>
      <c r="R19" s="55"/>
      <c r="S19" s="55"/>
      <c r="T19" s="55"/>
      <c r="U19" s="55"/>
      <c r="V19" s="54">
        <f>V21+V23+V25</f>
        <v>15940</v>
      </c>
      <c r="W19" s="55"/>
      <c r="X19" s="55"/>
      <c r="Y19" s="55"/>
      <c r="Z19" s="55"/>
      <c r="AA19" s="54">
        <f>AA21+AA23+AA25</f>
        <v>15940</v>
      </c>
      <c r="AB19" s="55"/>
      <c r="AC19" s="55"/>
      <c r="AD19" s="55"/>
      <c r="AE19" s="55"/>
      <c r="AF19" s="54">
        <f>AF21+AF23+AF25</f>
        <v>15940</v>
      </c>
      <c r="AG19" s="55"/>
      <c r="AH19" s="55"/>
      <c r="AI19" s="55"/>
      <c r="AJ19" s="55"/>
      <c r="AK19" s="54">
        <f>AK21+AK23+AK25</f>
        <v>15940</v>
      </c>
      <c r="AL19" s="55"/>
      <c r="AM19" s="55"/>
      <c r="AN19" s="55"/>
      <c r="AO19" s="55"/>
      <c r="AP19" s="54">
        <f>AP21+AP23+AP25</f>
        <v>0</v>
      </c>
      <c r="AQ19" s="55"/>
      <c r="AR19" s="55"/>
      <c r="AS19" s="55"/>
      <c r="AT19" s="55"/>
      <c r="AU19" s="54">
        <f>AU21+AU23+AU25</f>
        <v>0</v>
      </c>
      <c r="AV19" s="55"/>
      <c r="AW19" s="55"/>
      <c r="AX19" s="55"/>
      <c r="AY19" s="55"/>
      <c r="AZ19" s="54">
        <f>AZ21+AZ23+AZ25</f>
        <v>0</v>
      </c>
      <c r="BA19" s="55"/>
      <c r="BB19" s="55"/>
      <c r="BC19" s="55"/>
      <c r="BD19" s="55"/>
      <c r="BE19" s="54">
        <f>BE21+BE23+BE25</f>
        <v>15940</v>
      </c>
      <c r="BF19" s="55"/>
      <c r="BG19" s="55"/>
      <c r="BH19" s="55"/>
      <c r="BI19" s="55"/>
      <c r="BJ19" s="54">
        <f>BJ21+BJ23+BJ25</f>
        <v>15940</v>
      </c>
      <c r="BK19" s="55"/>
      <c r="BL19" s="55"/>
      <c r="BM19" s="55"/>
      <c r="BN19" s="55"/>
      <c r="BO19" s="54">
        <f>BO21+BO23+BO25</f>
        <v>15940</v>
      </c>
      <c r="BP19" s="55"/>
      <c r="BQ19" s="55"/>
      <c r="BR19" s="55"/>
      <c r="BS19" s="55"/>
    </row>
    <row r="20" spans="1:71" s="5" customFormat="1" ht="8.25" customHeight="1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9"/>
      <c r="L20" s="54"/>
      <c r="M20" s="55"/>
      <c r="N20" s="55"/>
      <c r="O20" s="55"/>
      <c r="P20" s="55"/>
      <c r="Q20" s="54"/>
      <c r="R20" s="55"/>
      <c r="S20" s="55"/>
      <c r="T20" s="55"/>
      <c r="U20" s="55"/>
      <c r="V20" s="54"/>
      <c r="W20" s="55"/>
      <c r="X20" s="55"/>
      <c r="Y20" s="55"/>
      <c r="Z20" s="55"/>
      <c r="AA20" s="54"/>
      <c r="AB20" s="55"/>
      <c r="AC20" s="55"/>
      <c r="AD20" s="55"/>
      <c r="AE20" s="55"/>
      <c r="AF20" s="54"/>
      <c r="AG20" s="55"/>
      <c r="AH20" s="55"/>
      <c r="AI20" s="55"/>
      <c r="AJ20" s="55"/>
      <c r="AK20" s="54"/>
      <c r="AL20" s="55"/>
      <c r="AM20" s="55"/>
      <c r="AN20" s="55"/>
      <c r="AO20" s="55"/>
      <c r="AP20" s="54"/>
      <c r="AQ20" s="55"/>
      <c r="AR20" s="55"/>
      <c r="AS20" s="55"/>
      <c r="AT20" s="55"/>
      <c r="AU20" s="54"/>
      <c r="AV20" s="55"/>
      <c r="AW20" s="55"/>
      <c r="AX20" s="55"/>
      <c r="AY20" s="55"/>
      <c r="AZ20" s="54"/>
      <c r="BA20" s="55"/>
      <c r="BB20" s="55"/>
      <c r="BC20" s="55"/>
      <c r="BD20" s="55"/>
      <c r="BE20" s="54"/>
      <c r="BF20" s="55"/>
      <c r="BG20" s="55"/>
      <c r="BH20" s="55"/>
      <c r="BI20" s="55"/>
      <c r="BJ20" s="54"/>
      <c r="BK20" s="55"/>
      <c r="BL20" s="55"/>
      <c r="BM20" s="55"/>
      <c r="BN20" s="55"/>
      <c r="BO20" s="54"/>
      <c r="BP20" s="55"/>
      <c r="BQ20" s="55"/>
      <c r="BR20" s="55"/>
      <c r="BS20" s="55"/>
    </row>
    <row r="21" spans="1:71" s="3" customFormat="1" ht="9.75" customHeight="1">
      <c r="A21" s="113" t="s">
        <v>11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5"/>
      <c r="L21" s="54">
        <v>0</v>
      </c>
      <c r="M21" s="55"/>
      <c r="N21" s="55"/>
      <c r="O21" s="55"/>
      <c r="P21" s="55"/>
      <c r="Q21" s="54">
        <v>0</v>
      </c>
      <c r="R21" s="55"/>
      <c r="S21" s="55"/>
      <c r="T21" s="55"/>
      <c r="U21" s="55"/>
      <c r="V21" s="54">
        <v>2508</v>
      </c>
      <c r="W21" s="55"/>
      <c r="X21" s="55"/>
      <c r="Y21" s="55"/>
      <c r="Z21" s="55"/>
      <c r="AA21" s="54">
        <v>2508</v>
      </c>
      <c r="AB21" s="55"/>
      <c r="AC21" s="55"/>
      <c r="AD21" s="55"/>
      <c r="AE21" s="55"/>
      <c r="AF21" s="54">
        <v>2508</v>
      </c>
      <c r="AG21" s="55"/>
      <c r="AH21" s="55"/>
      <c r="AI21" s="55"/>
      <c r="AJ21" s="55"/>
      <c r="AK21" s="54">
        <v>2508</v>
      </c>
      <c r="AL21" s="55"/>
      <c r="AM21" s="55"/>
      <c r="AN21" s="55"/>
      <c r="AO21" s="55"/>
      <c r="AP21" s="54">
        <v>0</v>
      </c>
      <c r="AQ21" s="55"/>
      <c r="AR21" s="55"/>
      <c r="AS21" s="55"/>
      <c r="AT21" s="55"/>
      <c r="AU21" s="54">
        <v>0</v>
      </c>
      <c r="AV21" s="55"/>
      <c r="AW21" s="55"/>
      <c r="AX21" s="55"/>
      <c r="AY21" s="55"/>
      <c r="AZ21" s="54">
        <v>0</v>
      </c>
      <c r="BA21" s="55"/>
      <c r="BB21" s="55"/>
      <c r="BC21" s="55"/>
      <c r="BD21" s="55"/>
      <c r="BE21" s="54">
        <f>AA21+AP21</f>
        <v>2508</v>
      </c>
      <c r="BF21" s="55"/>
      <c r="BG21" s="55"/>
      <c r="BH21" s="55"/>
      <c r="BI21" s="55"/>
      <c r="BJ21" s="54">
        <f>AF21+AU21</f>
        <v>2508</v>
      </c>
      <c r="BK21" s="55"/>
      <c r="BL21" s="55"/>
      <c r="BM21" s="55"/>
      <c r="BN21" s="55"/>
      <c r="BO21" s="54">
        <f>AK21+AZ21</f>
        <v>2508</v>
      </c>
      <c r="BP21" s="55"/>
      <c r="BQ21" s="55"/>
      <c r="BR21" s="55"/>
      <c r="BS21" s="55"/>
    </row>
    <row r="22" spans="1:71" s="3" customFormat="1" ht="9.75" customHeight="1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5"/>
      <c r="L22" s="54"/>
      <c r="M22" s="55"/>
      <c r="N22" s="55"/>
      <c r="O22" s="55"/>
      <c r="P22" s="55"/>
      <c r="Q22" s="54"/>
      <c r="R22" s="55"/>
      <c r="S22" s="55"/>
      <c r="T22" s="55"/>
      <c r="U22" s="55"/>
      <c r="V22" s="54"/>
      <c r="W22" s="55"/>
      <c r="X22" s="55"/>
      <c r="Y22" s="55"/>
      <c r="Z22" s="55"/>
      <c r="AA22" s="54"/>
      <c r="AB22" s="55"/>
      <c r="AC22" s="55"/>
      <c r="AD22" s="55"/>
      <c r="AE22" s="55"/>
      <c r="AF22" s="54"/>
      <c r="AG22" s="55"/>
      <c r="AH22" s="55"/>
      <c r="AI22" s="55"/>
      <c r="AJ22" s="55"/>
      <c r="AK22" s="54"/>
      <c r="AL22" s="55"/>
      <c r="AM22" s="55"/>
      <c r="AN22" s="55"/>
      <c r="AO22" s="55"/>
      <c r="AP22" s="54"/>
      <c r="AQ22" s="55"/>
      <c r="AR22" s="55"/>
      <c r="AS22" s="55"/>
      <c r="AT22" s="55"/>
      <c r="AU22" s="54"/>
      <c r="AV22" s="55"/>
      <c r="AW22" s="55"/>
      <c r="AX22" s="55"/>
      <c r="AY22" s="55"/>
      <c r="AZ22" s="54"/>
      <c r="BA22" s="55"/>
      <c r="BB22" s="55"/>
      <c r="BC22" s="55"/>
      <c r="BD22" s="55"/>
      <c r="BE22" s="54"/>
      <c r="BF22" s="55"/>
      <c r="BG22" s="55"/>
      <c r="BH22" s="55"/>
      <c r="BI22" s="55"/>
      <c r="BJ22" s="54"/>
      <c r="BK22" s="55"/>
      <c r="BL22" s="55"/>
      <c r="BM22" s="55"/>
      <c r="BN22" s="55"/>
      <c r="BO22" s="54"/>
      <c r="BP22" s="55"/>
      <c r="BQ22" s="55"/>
      <c r="BR22" s="55"/>
      <c r="BS22" s="55"/>
    </row>
    <row r="23" spans="1:71" s="3" customFormat="1" ht="9.75" customHeight="1">
      <c r="A23" s="113" t="s">
        <v>12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  <c r="L23" s="54">
        <v>0</v>
      </c>
      <c r="M23" s="55"/>
      <c r="N23" s="55"/>
      <c r="O23" s="55"/>
      <c r="P23" s="55"/>
      <c r="Q23" s="54">
        <v>0</v>
      </c>
      <c r="R23" s="55"/>
      <c r="S23" s="55"/>
      <c r="T23" s="55"/>
      <c r="U23" s="55"/>
      <c r="V23" s="54">
        <v>0</v>
      </c>
      <c r="W23" s="55"/>
      <c r="X23" s="55"/>
      <c r="Y23" s="55"/>
      <c r="Z23" s="55"/>
      <c r="AA23" s="54">
        <v>0</v>
      </c>
      <c r="AB23" s="55"/>
      <c r="AC23" s="55"/>
      <c r="AD23" s="55"/>
      <c r="AE23" s="55"/>
      <c r="AF23" s="54">
        <v>0</v>
      </c>
      <c r="AG23" s="55"/>
      <c r="AH23" s="55"/>
      <c r="AI23" s="55"/>
      <c r="AJ23" s="55"/>
      <c r="AK23" s="54">
        <v>0</v>
      </c>
      <c r="AL23" s="55"/>
      <c r="AM23" s="55"/>
      <c r="AN23" s="55"/>
      <c r="AO23" s="55"/>
      <c r="AP23" s="54">
        <v>0</v>
      </c>
      <c r="AQ23" s="55"/>
      <c r="AR23" s="55"/>
      <c r="AS23" s="55"/>
      <c r="AT23" s="55"/>
      <c r="AU23" s="54">
        <v>0</v>
      </c>
      <c r="AV23" s="55"/>
      <c r="AW23" s="55"/>
      <c r="AX23" s="55"/>
      <c r="AY23" s="55"/>
      <c r="AZ23" s="54">
        <v>0</v>
      </c>
      <c r="BA23" s="55"/>
      <c r="BB23" s="55"/>
      <c r="BC23" s="55"/>
      <c r="BD23" s="55"/>
      <c r="BE23" s="54">
        <f>AA23+AP23</f>
        <v>0</v>
      </c>
      <c r="BF23" s="55"/>
      <c r="BG23" s="55"/>
      <c r="BH23" s="55"/>
      <c r="BI23" s="55"/>
      <c r="BJ23" s="54">
        <f>AF23+AU23</f>
        <v>0</v>
      </c>
      <c r="BK23" s="55"/>
      <c r="BL23" s="55"/>
      <c r="BM23" s="55"/>
      <c r="BN23" s="55"/>
      <c r="BO23" s="54">
        <f>AK23+AZ23</f>
        <v>0</v>
      </c>
      <c r="BP23" s="55"/>
      <c r="BQ23" s="55"/>
      <c r="BR23" s="55"/>
      <c r="BS23" s="55"/>
    </row>
    <row r="24" spans="1:71" s="3" customFormat="1" ht="9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5"/>
      <c r="L24" s="54"/>
      <c r="M24" s="55"/>
      <c r="N24" s="55"/>
      <c r="O24" s="55"/>
      <c r="P24" s="55"/>
      <c r="Q24" s="54"/>
      <c r="R24" s="55"/>
      <c r="S24" s="55"/>
      <c r="T24" s="55"/>
      <c r="U24" s="55"/>
      <c r="V24" s="54"/>
      <c r="W24" s="55"/>
      <c r="X24" s="55"/>
      <c r="Y24" s="55"/>
      <c r="Z24" s="55"/>
      <c r="AA24" s="54"/>
      <c r="AB24" s="55"/>
      <c r="AC24" s="55"/>
      <c r="AD24" s="55"/>
      <c r="AE24" s="55"/>
      <c r="AF24" s="54"/>
      <c r="AG24" s="55"/>
      <c r="AH24" s="55"/>
      <c r="AI24" s="55"/>
      <c r="AJ24" s="55"/>
      <c r="AK24" s="54"/>
      <c r="AL24" s="55"/>
      <c r="AM24" s="55"/>
      <c r="AN24" s="55"/>
      <c r="AO24" s="55"/>
      <c r="AP24" s="54"/>
      <c r="AQ24" s="55"/>
      <c r="AR24" s="55"/>
      <c r="AS24" s="55"/>
      <c r="AT24" s="55"/>
      <c r="AU24" s="54"/>
      <c r="AV24" s="55"/>
      <c r="AW24" s="55"/>
      <c r="AX24" s="55"/>
      <c r="AY24" s="55"/>
      <c r="AZ24" s="54"/>
      <c r="BA24" s="55"/>
      <c r="BB24" s="55"/>
      <c r="BC24" s="55"/>
      <c r="BD24" s="55"/>
      <c r="BE24" s="54"/>
      <c r="BF24" s="55"/>
      <c r="BG24" s="55"/>
      <c r="BH24" s="55"/>
      <c r="BI24" s="55"/>
      <c r="BJ24" s="54"/>
      <c r="BK24" s="55"/>
      <c r="BL24" s="55"/>
      <c r="BM24" s="55"/>
      <c r="BN24" s="55"/>
      <c r="BO24" s="54"/>
      <c r="BP24" s="55"/>
      <c r="BQ24" s="55"/>
      <c r="BR24" s="55"/>
      <c r="BS24" s="55"/>
    </row>
    <row r="25" spans="1:71" s="3" customFormat="1" ht="9.75" customHeight="1">
      <c r="A25" s="113" t="s">
        <v>13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5"/>
      <c r="L25" s="54">
        <v>6188.808322747998</v>
      </c>
      <c r="M25" s="55"/>
      <c r="N25" s="55"/>
      <c r="O25" s="55"/>
      <c r="P25" s="55"/>
      <c r="Q25" s="54">
        <v>6188.808322747998</v>
      </c>
      <c r="R25" s="55"/>
      <c r="S25" s="55"/>
      <c r="T25" s="55"/>
      <c r="U25" s="55"/>
      <c r="V25" s="54">
        <v>13432</v>
      </c>
      <c r="W25" s="55"/>
      <c r="X25" s="55"/>
      <c r="Y25" s="55"/>
      <c r="Z25" s="55"/>
      <c r="AA25" s="54">
        <v>13432</v>
      </c>
      <c r="AB25" s="55"/>
      <c r="AC25" s="55"/>
      <c r="AD25" s="55"/>
      <c r="AE25" s="55"/>
      <c r="AF25" s="54">
        <v>13432</v>
      </c>
      <c r="AG25" s="55"/>
      <c r="AH25" s="55"/>
      <c r="AI25" s="55"/>
      <c r="AJ25" s="55"/>
      <c r="AK25" s="54">
        <v>13432</v>
      </c>
      <c r="AL25" s="55"/>
      <c r="AM25" s="55"/>
      <c r="AN25" s="55"/>
      <c r="AO25" s="55"/>
      <c r="AP25" s="54"/>
      <c r="AQ25" s="55"/>
      <c r="AR25" s="55"/>
      <c r="AS25" s="55"/>
      <c r="AT25" s="55"/>
      <c r="AU25" s="54">
        <v>0</v>
      </c>
      <c r="AV25" s="55"/>
      <c r="AW25" s="55"/>
      <c r="AX25" s="55"/>
      <c r="AY25" s="55"/>
      <c r="AZ25" s="54">
        <v>0</v>
      </c>
      <c r="BA25" s="55"/>
      <c r="BB25" s="55"/>
      <c r="BC25" s="55"/>
      <c r="BD25" s="55"/>
      <c r="BE25" s="54">
        <f>AA25+AP25</f>
        <v>13432</v>
      </c>
      <c r="BF25" s="55"/>
      <c r="BG25" s="55"/>
      <c r="BH25" s="55"/>
      <c r="BI25" s="55"/>
      <c r="BJ25" s="54">
        <f>AF25+AU25</f>
        <v>13432</v>
      </c>
      <c r="BK25" s="55"/>
      <c r="BL25" s="55"/>
      <c r="BM25" s="55"/>
      <c r="BN25" s="55"/>
      <c r="BO25" s="54">
        <f>AK25+AZ25</f>
        <v>13432</v>
      </c>
      <c r="BP25" s="55"/>
      <c r="BQ25" s="55"/>
      <c r="BR25" s="55"/>
      <c r="BS25" s="55"/>
    </row>
    <row r="26" spans="1:71" s="3" customFormat="1" ht="9.75" customHeigh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5"/>
      <c r="L26" s="54"/>
      <c r="M26" s="55"/>
      <c r="N26" s="55"/>
      <c r="O26" s="55"/>
      <c r="P26" s="55"/>
      <c r="Q26" s="54"/>
      <c r="R26" s="55"/>
      <c r="S26" s="55"/>
      <c r="T26" s="55"/>
      <c r="U26" s="55"/>
      <c r="V26" s="54"/>
      <c r="W26" s="55"/>
      <c r="X26" s="55"/>
      <c r="Y26" s="55"/>
      <c r="Z26" s="55"/>
      <c r="AA26" s="54"/>
      <c r="AB26" s="55"/>
      <c r="AC26" s="55"/>
      <c r="AD26" s="55"/>
      <c r="AE26" s="55"/>
      <c r="AF26" s="54"/>
      <c r="AG26" s="55"/>
      <c r="AH26" s="55"/>
      <c r="AI26" s="55"/>
      <c r="AJ26" s="55"/>
      <c r="AK26" s="54"/>
      <c r="AL26" s="55"/>
      <c r="AM26" s="55"/>
      <c r="AN26" s="55"/>
      <c r="AO26" s="55"/>
      <c r="AP26" s="54"/>
      <c r="AQ26" s="55"/>
      <c r="AR26" s="55"/>
      <c r="AS26" s="55"/>
      <c r="AT26" s="55"/>
      <c r="AU26" s="54"/>
      <c r="AV26" s="55"/>
      <c r="AW26" s="55"/>
      <c r="AX26" s="55"/>
      <c r="AY26" s="55"/>
      <c r="AZ26" s="54"/>
      <c r="BA26" s="55"/>
      <c r="BB26" s="55"/>
      <c r="BC26" s="55"/>
      <c r="BD26" s="55"/>
      <c r="BE26" s="54"/>
      <c r="BF26" s="55"/>
      <c r="BG26" s="55"/>
      <c r="BH26" s="55"/>
      <c r="BI26" s="55"/>
      <c r="BJ26" s="54"/>
      <c r="BK26" s="55"/>
      <c r="BL26" s="55"/>
      <c r="BM26" s="55"/>
      <c r="BN26" s="55"/>
      <c r="BO26" s="54"/>
      <c r="BP26" s="55"/>
      <c r="BQ26" s="55"/>
      <c r="BR26" s="55"/>
      <c r="BS26" s="55"/>
    </row>
    <row r="27" spans="1:71" s="6" customFormat="1" ht="7.5" customHeight="1">
      <c r="A27" s="110" t="s">
        <v>37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2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4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63"/>
      <c r="AP27" s="44">
        <v>0</v>
      </c>
      <c r="AQ27" s="45"/>
      <c r="AR27" s="45"/>
      <c r="AS27" s="45"/>
      <c r="AT27" s="45"/>
      <c r="AU27" s="45">
        <v>0</v>
      </c>
      <c r="AV27" s="45"/>
      <c r="AW27" s="45"/>
      <c r="AX27" s="45"/>
      <c r="AY27" s="45"/>
      <c r="AZ27" s="45">
        <v>0</v>
      </c>
      <c r="BA27" s="45"/>
      <c r="BB27" s="45"/>
      <c r="BC27" s="45"/>
      <c r="BD27" s="63"/>
      <c r="BE27" s="44">
        <f>AA27+AP27</f>
        <v>0</v>
      </c>
      <c r="BF27" s="45"/>
      <c r="BG27" s="45"/>
      <c r="BH27" s="45"/>
      <c r="BI27" s="45"/>
      <c r="BJ27" s="45">
        <f>AF27+AU27</f>
        <v>0</v>
      </c>
      <c r="BK27" s="45"/>
      <c r="BL27" s="45"/>
      <c r="BM27" s="45"/>
      <c r="BN27" s="45"/>
      <c r="BO27" s="45">
        <f>AK27+AZ27</f>
        <v>0</v>
      </c>
      <c r="BP27" s="45"/>
      <c r="BQ27" s="45"/>
      <c r="BR27" s="45"/>
      <c r="BS27" s="63"/>
    </row>
    <row r="28" spans="1:71" s="6" customFormat="1" ht="7.5" customHeight="1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2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4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63"/>
      <c r="AP28" s="44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63"/>
      <c r="BE28" s="44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63"/>
    </row>
    <row r="29" spans="1:71" ht="9.75" customHeight="1" hidden="1">
      <c r="A29" s="104" t="s">
        <v>14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6"/>
      <c r="L29" s="34">
        <f>+L31</f>
        <v>11354.879385593607</v>
      </c>
      <c r="M29" s="35"/>
      <c r="N29" s="35"/>
      <c r="O29" s="35"/>
      <c r="P29" s="35"/>
      <c r="Q29" s="34">
        <f>+Q31</f>
        <v>12960.161277096822</v>
      </c>
      <c r="R29" s="35"/>
      <c r="S29" s="35"/>
      <c r="T29" s="35"/>
      <c r="U29" s="35"/>
      <c r="V29" s="34">
        <f>+V31</f>
        <v>18535.887</v>
      </c>
      <c r="W29" s="35"/>
      <c r="X29" s="35"/>
      <c r="Y29" s="35"/>
      <c r="Z29" s="35"/>
      <c r="AA29" s="34">
        <f>+AA31</f>
        <v>18622.839</v>
      </c>
      <c r="AB29" s="35"/>
      <c r="AC29" s="35"/>
      <c r="AD29" s="35"/>
      <c r="AE29" s="35"/>
      <c r="AF29" s="34">
        <f>+AF31</f>
        <v>19254.869169999998</v>
      </c>
      <c r="AG29" s="35"/>
      <c r="AH29" s="35"/>
      <c r="AI29" s="35"/>
      <c r="AJ29" s="35"/>
      <c r="AK29" s="34">
        <f>+AK31</f>
        <v>19361.8802451</v>
      </c>
      <c r="AL29" s="35"/>
      <c r="AM29" s="35"/>
      <c r="AN29" s="35"/>
      <c r="AO29" s="35"/>
      <c r="AP29" s="34">
        <f>+AP31</f>
        <v>3597.179281627487</v>
      </c>
      <c r="AQ29" s="35"/>
      <c r="AR29" s="35"/>
      <c r="AS29" s="35"/>
      <c r="AT29" s="35"/>
      <c r="AU29" s="34">
        <f>+AU31</f>
        <v>4552.179281627487</v>
      </c>
      <c r="AV29" s="35"/>
      <c r="AW29" s="35"/>
      <c r="AX29" s="35"/>
      <c r="AY29" s="35"/>
      <c r="AZ29" s="34">
        <f>+AZ31</f>
        <v>5003.679281627487</v>
      </c>
      <c r="BA29" s="35"/>
      <c r="BB29" s="35"/>
      <c r="BC29" s="35"/>
      <c r="BD29" s="35"/>
      <c r="BE29" s="34">
        <f>+BE31</f>
        <v>22220.018281627486</v>
      </c>
      <c r="BF29" s="35"/>
      <c r="BG29" s="35"/>
      <c r="BH29" s="35"/>
      <c r="BI29" s="35"/>
      <c r="BJ29" s="34">
        <f>+BJ31</f>
        <v>23807.048451627485</v>
      </c>
      <c r="BK29" s="35"/>
      <c r="BL29" s="35"/>
      <c r="BM29" s="35"/>
      <c r="BN29" s="35"/>
      <c r="BO29" s="34">
        <f>+BO31</f>
        <v>24365.559526727488</v>
      </c>
      <c r="BP29" s="35"/>
      <c r="BQ29" s="35"/>
      <c r="BR29" s="35"/>
      <c r="BS29" s="35"/>
    </row>
    <row r="30" spans="1:71" ht="4.5" customHeight="1" hidden="1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6"/>
      <c r="L30" s="34"/>
      <c r="M30" s="35"/>
      <c r="N30" s="35"/>
      <c r="O30" s="35"/>
      <c r="P30" s="35"/>
      <c r="Q30" s="34"/>
      <c r="R30" s="35"/>
      <c r="S30" s="35"/>
      <c r="T30" s="35"/>
      <c r="U30" s="35"/>
      <c r="V30" s="34"/>
      <c r="W30" s="35"/>
      <c r="X30" s="35"/>
      <c r="Y30" s="35"/>
      <c r="Z30" s="35"/>
      <c r="AA30" s="34"/>
      <c r="AB30" s="35"/>
      <c r="AC30" s="35"/>
      <c r="AD30" s="35"/>
      <c r="AE30" s="35"/>
      <c r="AF30" s="34"/>
      <c r="AG30" s="35"/>
      <c r="AH30" s="35"/>
      <c r="AI30" s="35"/>
      <c r="AJ30" s="35"/>
      <c r="AK30" s="34"/>
      <c r="AL30" s="35"/>
      <c r="AM30" s="35"/>
      <c r="AN30" s="35"/>
      <c r="AO30" s="35"/>
      <c r="AP30" s="34"/>
      <c r="AQ30" s="35"/>
      <c r="AR30" s="35"/>
      <c r="AS30" s="35"/>
      <c r="AT30" s="35"/>
      <c r="AU30" s="34"/>
      <c r="AV30" s="35"/>
      <c r="AW30" s="35"/>
      <c r="AX30" s="35"/>
      <c r="AY30" s="35"/>
      <c r="AZ30" s="34"/>
      <c r="BA30" s="35"/>
      <c r="BB30" s="35"/>
      <c r="BC30" s="35"/>
      <c r="BD30" s="35"/>
      <c r="BE30" s="34"/>
      <c r="BF30" s="35"/>
      <c r="BG30" s="35"/>
      <c r="BH30" s="35"/>
      <c r="BI30" s="35"/>
      <c r="BJ30" s="34"/>
      <c r="BK30" s="35"/>
      <c r="BL30" s="35"/>
      <c r="BM30" s="35"/>
      <c r="BN30" s="35"/>
      <c r="BO30" s="34"/>
      <c r="BP30" s="35"/>
      <c r="BQ30" s="35"/>
      <c r="BR30" s="35"/>
      <c r="BS30" s="35"/>
    </row>
    <row r="31" spans="1:256" ht="9.75" customHeight="1" hidden="1">
      <c r="A31" s="101" t="s">
        <v>15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3"/>
      <c r="L31" s="42">
        <f>+L33+L35+L37</f>
        <v>11354.879385593607</v>
      </c>
      <c r="M31" s="43"/>
      <c r="N31" s="43"/>
      <c r="O31" s="43"/>
      <c r="P31" s="43"/>
      <c r="Q31" s="42">
        <f>+Q33+Q35+Q37</f>
        <v>12960.161277096822</v>
      </c>
      <c r="R31" s="43"/>
      <c r="S31" s="43"/>
      <c r="T31" s="43"/>
      <c r="U31" s="43"/>
      <c r="V31" s="42">
        <f>+V33+V35+V37</f>
        <v>18535.887</v>
      </c>
      <c r="W31" s="43"/>
      <c r="X31" s="43"/>
      <c r="Y31" s="43"/>
      <c r="Z31" s="43"/>
      <c r="AA31" s="42">
        <f>+AA33+AA35+AA37</f>
        <v>18622.839</v>
      </c>
      <c r="AB31" s="43"/>
      <c r="AC31" s="43"/>
      <c r="AD31" s="43"/>
      <c r="AE31" s="43"/>
      <c r="AF31" s="42">
        <f>+AF33+AF35+AF37</f>
        <v>19254.869169999998</v>
      </c>
      <c r="AG31" s="43"/>
      <c r="AH31" s="43"/>
      <c r="AI31" s="43"/>
      <c r="AJ31" s="43"/>
      <c r="AK31" s="42">
        <f>+AK33+AK35+AK37</f>
        <v>19361.8802451</v>
      </c>
      <c r="AL31" s="43"/>
      <c r="AM31" s="43"/>
      <c r="AN31" s="43"/>
      <c r="AO31" s="43"/>
      <c r="AP31" s="42">
        <f>+AP33+AP35+AP37</f>
        <v>3597.179281627487</v>
      </c>
      <c r="AQ31" s="43"/>
      <c r="AR31" s="43"/>
      <c r="AS31" s="43"/>
      <c r="AT31" s="43"/>
      <c r="AU31" s="42">
        <f>+AU33+AU35+AU37</f>
        <v>4552.179281627487</v>
      </c>
      <c r="AV31" s="43"/>
      <c r="AW31" s="43"/>
      <c r="AX31" s="43"/>
      <c r="AY31" s="43"/>
      <c r="AZ31" s="42">
        <f>+AZ33+AZ35+AZ37</f>
        <v>5003.679281627487</v>
      </c>
      <c r="BA31" s="43"/>
      <c r="BB31" s="43"/>
      <c r="BC31" s="43"/>
      <c r="BD31" s="43"/>
      <c r="BE31" s="42">
        <f>AA31+AP31</f>
        <v>22220.018281627486</v>
      </c>
      <c r="BF31" s="43"/>
      <c r="BG31" s="43"/>
      <c r="BH31" s="43"/>
      <c r="BI31" s="43"/>
      <c r="BJ31" s="42">
        <f>AF31+AU31</f>
        <v>23807.048451627485</v>
      </c>
      <c r="BK31" s="43"/>
      <c r="BL31" s="43"/>
      <c r="BM31" s="43"/>
      <c r="BN31" s="43"/>
      <c r="BO31" s="42">
        <f>AK31+AZ31</f>
        <v>24365.559526727488</v>
      </c>
      <c r="BP31" s="43"/>
      <c r="BQ31" s="43"/>
      <c r="BR31" s="43"/>
      <c r="BS31" s="43"/>
      <c r="BT31" s="9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  <c r="GE31" s="136"/>
      <c r="GF31" s="136"/>
      <c r="GG31" s="136"/>
      <c r="GH31" s="136"/>
      <c r="GI31" s="136"/>
      <c r="GJ31" s="136"/>
      <c r="GK31" s="136"/>
      <c r="GL31" s="136"/>
      <c r="GM31" s="136"/>
      <c r="GN31" s="136"/>
      <c r="GO31" s="136"/>
      <c r="GP31" s="136"/>
      <c r="GQ31" s="136"/>
      <c r="GR31" s="136"/>
      <c r="GS31" s="136"/>
      <c r="GT31" s="136"/>
      <c r="GU31" s="136"/>
      <c r="GV31" s="136"/>
      <c r="GW31" s="136"/>
      <c r="GX31" s="136"/>
      <c r="GY31" s="136"/>
      <c r="GZ31" s="136"/>
      <c r="HA31" s="136"/>
      <c r="HB31" s="136"/>
      <c r="HC31" s="136"/>
      <c r="HD31" s="136"/>
      <c r="HE31" s="136"/>
      <c r="HF31" s="136"/>
      <c r="HG31" s="136"/>
      <c r="HH31" s="136"/>
      <c r="HI31" s="136"/>
      <c r="HJ31" s="136"/>
      <c r="HK31" s="136"/>
      <c r="HL31" s="136"/>
      <c r="HM31" s="136"/>
      <c r="HN31" s="136"/>
      <c r="HO31" s="136"/>
      <c r="HP31" s="136"/>
      <c r="HQ31" s="136"/>
      <c r="HR31" s="136"/>
      <c r="HS31" s="136"/>
      <c r="HT31" s="136"/>
      <c r="HU31" s="136"/>
      <c r="HV31" s="136"/>
      <c r="HW31" s="136"/>
      <c r="HX31" s="136"/>
      <c r="HY31" s="136"/>
      <c r="HZ31" s="136"/>
      <c r="IA31" s="136"/>
      <c r="IB31" s="136"/>
      <c r="IC31" s="136"/>
      <c r="ID31" s="136"/>
      <c r="IE31" s="136"/>
      <c r="IF31" s="136"/>
      <c r="IG31" s="136"/>
      <c r="IH31" s="136"/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6"/>
      <c r="IT31" s="136"/>
      <c r="IU31" s="136"/>
      <c r="IV31" s="136"/>
    </row>
    <row r="32" spans="1:256" ht="9.75" customHeight="1" hidden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3"/>
      <c r="L32" s="42"/>
      <c r="M32" s="43"/>
      <c r="N32" s="43"/>
      <c r="O32" s="43"/>
      <c r="P32" s="43"/>
      <c r="Q32" s="42"/>
      <c r="R32" s="43"/>
      <c r="S32" s="43"/>
      <c r="T32" s="43"/>
      <c r="U32" s="43"/>
      <c r="V32" s="42"/>
      <c r="W32" s="43"/>
      <c r="X32" s="43"/>
      <c r="Y32" s="43"/>
      <c r="Z32" s="43"/>
      <c r="AA32" s="42"/>
      <c r="AB32" s="43"/>
      <c r="AC32" s="43"/>
      <c r="AD32" s="43"/>
      <c r="AE32" s="43"/>
      <c r="AF32" s="42"/>
      <c r="AG32" s="43"/>
      <c r="AH32" s="43"/>
      <c r="AI32" s="43"/>
      <c r="AJ32" s="43"/>
      <c r="AK32" s="42"/>
      <c r="AL32" s="43"/>
      <c r="AM32" s="43"/>
      <c r="AN32" s="43"/>
      <c r="AO32" s="43"/>
      <c r="AP32" s="42"/>
      <c r="AQ32" s="43"/>
      <c r="AR32" s="43"/>
      <c r="AS32" s="43"/>
      <c r="AT32" s="43"/>
      <c r="AU32" s="42"/>
      <c r="AV32" s="43"/>
      <c r="AW32" s="43"/>
      <c r="AX32" s="43"/>
      <c r="AY32" s="43"/>
      <c r="AZ32" s="42"/>
      <c r="BA32" s="43"/>
      <c r="BB32" s="43"/>
      <c r="BC32" s="43"/>
      <c r="BD32" s="43"/>
      <c r="BE32" s="42"/>
      <c r="BF32" s="43"/>
      <c r="BG32" s="43"/>
      <c r="BH32" s="43"/>
      <c r="BI32" s="43"/>
      <c r="BJ32" s="42"/>
      <c r="BK32" s="43"/>
      <c r="BL32" s="43"/>
      <c r="BM32" s="43"/>
      <c r="BN32" s="43"/>
      <c r="BO32" s="42"/>
      <c r="BP32" s="43"/>
      <c r="BQ32" s="43"/>
      <c r="BR32" s="43"/>
      <c r="BS32" s="43"/>
      <c r="BT32" s="9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6"/>
      <c r="FN32" s="136"/>
      <c r="FO32" s="136"/>
      <c r="FP32" s="136"/>
      <c r="FQ32" s="136"/>
      <c r="FR32" s="136"/>
      <c r="FS32" s="136"/>
      <c r="FT32" s="136"/>
      <c r="FU32" s="136"/>
      <c r="FV32" s="136"/>
      <c r="FW32" s="136"/>
      <c r="FX32" s="136"/>
      <c r="FY32" s="136"/>
      <c r="FZ32" s="136"/>
      <c r="GA32" s="136"/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  <c r="GS32" s="136"/>
      <c r="GT32" s="136"/>
      <c r="GU32" s="136"/>
      <c r="GV32" s="136"/>
      <c r="GW32" s="136"/>
      <c r="GX32" s="136"/>
      <c r="GY32" s="136"/>
      <c r="GZ32" s="136"/>
      <c r="HA32" s="136"/>
      <c r="HB32" s="136"/>
      <c r="HC32" s="136"/>
      <c r="HD32" s="136"/>
      <c r="HE32" s="136"/>
      <c r="HF32" s="136"/>
      <c r="HG32" s="136"/>
      <c r="HH32" s="136"/>
      <c r="HI32" s="136"/>
      <c r="HJ32" s="136"/>
      <c r="HK32" s="136"/>
      <c r="HL32" s="136"/>
      <c r="HM32" s="136"/>
      <c r="HN32" s="136"/>
      <c r="HO32" s="136"/>
      <c r="HP32" s="136"/>
      <c r="HQ32" s="136"/>
      <c r="HR32" s="136"/>
      <c r="HS32" s="136"/>
      <c r="HT32" s="136"/>
      <c r="HU32" s="136"/>
      <c r="HV32" s="136"/>
      <c r="HW32" s="136"/>
      <c r="HX32" s="136"/>
      <c r="HY32" s="136"/>
      <c r="HZ32" s="136"/>
      <c r="IA32" s="136"/>
      <c r="IB32" s="136"/>
      <c r="IC32" s="136"/>
      <c r="ID32" s="136"/>
      <c r="IE32" s="136"/>
      <c r="IF32" s="136"/>
      <c r="IG32" s="136"/>
      <c r="IH32" s="136"/>
      <c r="II32" s="136"/>
      <c r="IJ32" s="136"/>
      <c r="IK32" s="136"/>
      <c r="IL32" s="136"/>
      <c r="IM32" s="136"/>
      <c r="IN32" s="136"/>
      <c r="IO32" s="136"/>
      <c r="IP32" s="136"/>
      <c r="IQ32" s="136"/>
      <c r="IR32" s="136"/>
      <c r="IS32" s="136"/>
      <c r="IT32" s="136"/>
      <c r="IU32" s="136"/>
      <c r="IV32" s="136"/>
    </row>
    <row r="33" spans="1:256" s="5" customFormat="1" ht="8.25" customHeight="1" hidden="1">
      <c r="A33" s="107" t="s">
        <v>16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9"/>
      <c r="L33" s="54">
        <v>774.0232918456065</v>
      </c>
      <c r="M33" s="55"/>
      <c r="N33" s="55"/>
      <c r="O33" s="55"/>
      <c r="P33" s="55"/>
      <c r="Q33" s="55">
        <v>1005.277504348821</v>
      </c>
      <c r="R33" s="55"/>
      <c r="S33" s="55"/>
      <c r="T33" s="55"/>
      <c r="U33" s="55"/>
      <c r="V33" s="55">
        <f>1642-564+936</f>
        <v>2014</v>
      </c>
      <c r="W33" s="55"/>
      <c r="X33" s="55"/>
      <c r="Y33" s="55"/>
      <c r="Z33" s="55"/>
      <c r="AA33" s="54">
        <v>2148.5</v>
      </c>
      <c r="AB33" s="55"/>
      <c r="AC33" s="55"/>
      <c r="AD33" s="55"/>
      <c r="AE33" s="55"/>
      <c r="AF33" s="55">
        <v>2764.5</v>
      </c>
      <c r="AG33" s="55"/>
      <c r="AH33" s="55"/>
      <c r="AI33" s="55"/>
      <c r="AJ33" s="55"/>
      <c r="AK33" s="55">
        <v>2855</v>
      </c>
      <c r="AL33" s="55"/>
      <c r="AM33" s="55"/>
      <c r="AN33" s="55"/>
      <c r="AO33" s="57"/>
      <c r="AP33" s="54">
        <v>2940</v>
      </c>
      <c r="AQ33" s="55"/>
      <c r="AR33" s="55"/>
      <c r="AS33" s="55"/>
      <c r="AT33" s="55"/>
      <c r="AU33" s="55">
        <v>2279</v>
      </c>
      <c r="AV33" s="55"/>
      <c r="AW33" s="55"/>
      <c r="AX33" s="55"/>
      <c r="AY33" s="55"/>
      <c r="AZ33" s="55">
        <v>4064</v>
      </c>
      <c r="BA33" s="55"/>
      <c r="BB33" s="55"/>
      <c r="BC33" s="55"/>
      <c r="BD33" s="57"/>
      <c r="BE33" s="54">
        <f>AA33+AP33</f>
        <v>5088.5</v>
      </c>
      <c r="BF33" s="55"/>
      <c r="BG33" s="55"/>
      <c r="BH33" s="55"/>
      <c r="BI33" s="55"/>
      <c r="BJ33" s="55">
        <f>AF33+AU33</f>
        <v>5043.5</v>
      </c>
      <c r="BK33" s="55"/>
      <c r="BL33" s="55"/>
      <c r="BM33" s="55"/>
      <c r="BN33" s="55"/>
      <c r="BO33" s="55">
        <f>AK33+AZ33</f>
        <v>6919</v>
      </c>
      <c r="BP33" s="55"/>
      <c r="BQ33" s="55"/>
      <c r="BR33" s="55"/>
      <c r="BS33" s="57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</row>
    <row r="34" spans="1:256" s="5" customFormat="1" ht="8.25" customHeight="1" hidden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9"/>
      <c r="L34" s="54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4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7"/>
      <c r="AP34" s="54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7"/>
      <c r="BE34" s="54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7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</row>
    <row r="35" spans="1:256" s="5" customFormat="1" ht="8.25" customHeight="1" hidden="1">
      <c r="A35" s="107" t="s">
        <v>17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9"/>
      <c r="L35" s="54">
        <v>4392.047771</v>
      </c>
      <c r="M35" s="55"/>
      <c r="N35" s="55"/>
      <c r="O35" s="55"/>
      <c r="P35" s="55"/>
      <c r="Q35" s="55">
        <v>5766.07545</v>
      </c>
      <c r="R35" s="55"/>
      <c r="S35" s="55"/>
      <c r="T35" s="55"/>
      <c r="U35" s="55"/>
      <c r="V35" s="55">
        <f>224.919+338.568+6+12.4</f>
        <v>581.887</v>
      </c>
      <c r="W35" s="55"/>
      <c r="X35" s="55"/>
      <c r="Y35" s="55"/>
      <c r="Z35" s="55"/>
      <c r="AA35" s="54">
        <f>222.423+311.916</f>
        <v>534.3389999999999</v>
      </c>
      <c r="AB35" s="55"/>
      <c r="AC35" s="55"/>
      <c r="AD35" s="55"/>
      <c r="AE35" s="55"/>
      <c r="AF35" s="55">
        <f>AA35*1.03</f>
        <v>550.3691699999999</v>
      </c>
      <c r="AG35" s="55"/>
      <c r="AH35" s="55"/>
      <c r="AI35" s="55"/>
      <c r="AJ35" s="55"/>
      <c r="AK35" s="55">
        <f>AF35*1.03</f>
        <v>566.8802450999999</v>
      </c>
      <c r="AL35" s="55"/>
      <c r="AM35" s="55"/>
      <c r="AN35" s="55"/>
      <c r="AO35" s="55"/>
      <c r="AP35" s="54">
        <v>172</v>
      </c>
      <c r="AQ35" s="55"/>
      <c r="AR35" s="55"/>
      <c r="AS35" s="55"/>
      <c r="AT35" s="55"/>
      <c r="AU35" s="55">
        <v>358</v>
      </c>
      <c r="AV35" s="55"/>
      <c r="AW35" s="55"/>
      <c r="AX35" s="55"/>
      <c r="AY35" s="55"/>
      <c r="AZ35" s="55">
        <v>358</v>
      </c>
      <c r="BA35" s="55"/>
      <c r="BB35" s="55"/>
      <c r="BC35" s="55"/>
      <c r="BD35" s="57"/>
      <c r="BE35" s="54">
        <f>AA35+AP35</f>
        <v>706.3389999999999</v>
      </c>
      <c r="BF35" s="55"/>
      <c r="BG35" s="55"/>
      <c r="BH35" s="55"/>
      <c r="BI35" s="55"/>
      <c r="BJ35" s="55">
        <f>AF35+AU35</f>
        <v>908.3691699999999</v>
      </c>
      <c r="BK35" s="55"/>
      <c r="BL35" s="55"/>
      <c r="BM35" s="55"/>
      <c r="BN35" s="55"/>
      <c r="BO35" s="55">
        <f>AK35+AZ35</f>
        <v>924.8802450999999</v>
      </c>
      <c r="BP35" s="55"/>
      <c r="BQ35" s="55"/>
      <c r="BR35" s="55"/>
      <c r="BS35" s="57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</row>
    <row r="36" spans="1:256" s="5" customFormat="1" ht="8.25" customHeight="1" hidden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9"/>
      <c r="L36" s="54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4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4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7"/>
      <c r="BE36" s="54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7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</row>
    <row r="37" spans="1:256" s="5" customFormat="1" ht="8.25" customHeight="1" hidden="1">
      <c r="A37" s="107" t="s">
        <v>18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9"/>
      <c r="L37" s="54">
        <v>6188.808322748001</v>
      </c>
      <c r="M37" s="55"/>
      <c r="N37" s="55"/>
      <c r="O37" s="55"/>
      <c r="P37" s="55"/>
      <c r="Q37" s="55">
        <v>6188.808322748001</v>
      </c>
      <c r="R37" s="55"/>
      <c r="S37" s="55"/>
      <c r="T37" s="55"/>
      <c r="U37" s="55"/>
      <c r="V37" s="55">
        <v>15940</v>
      </c>
      <c r="W37" s="55"/>
      <c r="X37" s="55"/>
      <c r="Y37" s="55"/>
      <c r="Z37" s="55"/>
      <c r="AA37" s="54">
        <v>15940</v>
      </c>
      <c r="AB37" s="55"/>
      <c r="AC37" s="55"/>
      <c r="AD37" s="55"/>
      <c r="AE37" s="55"/>
      <c r="AF37" s="55">
        <v>15940</v>
      </c>
      <c r="AG37" s="55"/>
      <c r="AH37" s="55"/>
      <c r="AI37" s="55"/>
      <c r="AJ37" s="55"/>
      <c r="AK37" s="55">
        <v>15940</v>
      </c>
      <c r="AL37" s="55"/>
      <c r="AM37" s="55"/>
      <c r="AN37" s="55"/>
      <c r="AO37" s="57"/>
      <c r="AP37" s="54">
        <v>485.1792816274871</v>
      </c>
      <c r="AQ37" s="55"/>
      <c r="AR37" s="55"/>
      <c r="AS37" s="55"/>
      <c r="AT37" s="55"/>
      <c r="AU37" s="55">
        <v>1915.1792816274872</v>
      </c>
      <c r="AV37" s="55"/>
      <c r="AW37" s="55"/>
      <c r="AX37" s="55"/>
      <c r="AY37" s="55"/>
      <c r="AZ37" s="55">
        <v>581.6792816274872</v>
      </c>
      <c r="BA37" s="55"/>
      <c r="BB37" s="55"/>
      <c r="BC37" s="55"/>
      <c r="BD37" s="57"/>
      <c r="BE37" s="54">
        <f>AA37+AP37</f>
        <v>16425.179281627486</v>
      </c>
      <c r="BF37" s="55"/>
      <c r="BG37" s="55"/>
      <c r="BH37" s="55"/>
      <c r="BI37" s="55"/>
      <c r="BJ37" s="55">
        <f>AF37+AU37</f>
        <v>17855.179281627486</v>
      </c>
      <c r="BK37" s="55"/>
      <c r="BL37" s="55"/>
      <c r="BM37" s="55"/>
      <c r="BN37" s="55"/>
      <c r="BO37" s="55">
        <f>AK37+AZ37</f>
        <v>16521.679281627486</v>
      </c>
      <c r="BP37" s="55"/>
      <c r="BQ37" s="55"/>
      <c r="BR37" s="55"/>
      <c r="BS37" s="57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</row>
    <row r="38" spans="1:256" s="5" customFormat="1" ht="8.25" customHeight="1" hidden="1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9"/>
      <c r="L38" s="54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4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7"/>
      <c r="AP38" s="54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7"/>
      <c r="BE38" s="54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7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ht="9.75" customHeight="1">
      <c r="A39" s="104" t="s">
        <v>19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6"/>
      <c r="L39" s="34">
        <f>+L41</f>
        <v>11354.879385593606</v>
      </c>
      <c r="M39" s="35"/>
      <c r="N39" s="35"/>
      <c r="O39" s="35"/>
      <c r="P39" s="35"/>
      <c r="Q39" s="34">
        <f>+Q41</f>
        <v>12960.16127709682</v>
      </c>
      <c r="R39" s="35"/>
      <c r="S39" s="35"/>
      <c r="T39" s="35"/>
      <c r="U39" s="35"/>
      <c r="V39" s="34">
        <f>+V41</f>
        <v>18535.659</v>
      </c>
      <c r="W39" s="35"/>
      <c r="X39" s="35"/>
      <c r="Y39" s="35"/>
      <c r="Z39" s="35"/>
      <c r="AA39" s="34">
        <f>+AA41</f>
        <v>18623.481</v>
      </c>
      <c r="AB39" s="35"/>
      <c r="AC39" s="35"/>
      <c r="AD39" s="35"/>
      <c r="AE39" s="35"/>
      <c r="AF39" s="34">
        <f>+AF41</f>
        <v>19255.38543</v>
      </c>
      <c r="AG39" s="35"/>
      <c r="AH39" s="35"/>
      <c r="AI39" s="35"/>
      <c r="AJ39" s="35"/>
      <c r="AK39" s="34">
        <f>+AK41</f>
        <v>19362.1569929</v>
      </c>
      <c r="AL39" s="35"/>
      <c r="AM39" s="35"/>
      <c r="AN39" s="35"/>
      <c r="AO39" s="35"/>
      <c r="AP39" s="34">
        <f>+AP41</f>
        <v>3597</v>
      </c>
      <c r="AQ39" s="35"/>
      <c r="AR39" s="35"/>
      <c r="AS39" s="35"/>
      <c r="AT39" s="35"/>
      <c r="AU39" s="34">
        <f>+AU41</f>
        <v>4552</v>
      </c>
      <c r="AV39" s="35"/>
      <c r="AW39" s="35"/>
      <c r="AX39" s="35"/>
      <c r="AY39" s="35"/>
      <c r="AZ39" s="34">
        <f>+AZ41</f>
        <v>5004</v>
      </c>
      <c r="BA39" s="35"/>
      <c r="BB39" s="35"/>
      <c r="BC39" s="35"/>
      <c r="BD39" s="35"/>
      <c r="BE39" s="34">
        <f>+BE41</f>
        <v>22220.481</v>
      </c>
      <c r="BF39" s="35"/>
      <c r="BG39" s="35"/>
      <c r="BH39" s="35"/>
      <c r="BI39" s="35"/>
      <c r="BJ39" s="34">
        <f>+BJ41</f>
        <v>23807.38543</v>
      </c>
      <c r="BK39" s="35"/>
      <c r="BL39" s="35"/>
      <c r="BM39" s="35"/>
      <c r="BN39" s="35"/>
      <c r="BO39" s="34">
        <f>+BO41</f>
        <v>24366.1569929</v>
      </c>
      <c r="BP39" s="35"/>
      <c r="BQ39" s="35"/>
      <c r="BR39" s="35"/>
      <c r="BS39" s="35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ht="4.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34"/>
      <c r="M40" s="35"/>
      <c r="N40" s="35"/>
      <c r="O40" s="35"/>
      <c r="P40" s="35"/>
      <c r="Q40" s="34"/>
      <c r="R40" s="35"/>
      <c r="S40" s="35"/>
      <c r="T40" s="35"/>
      <c r="U40" s="35"/>
      <c r="V40" s="34"/>
      <c r="W40" s="35"/>
      <c r="X40" s="35"/>
      <c r="Y40" s="35"/>
      <c r="Z40" s="35"/>
      <c r="AA40" s="34"/>
      <c r="AB40" s="35"/>
      <c r="AC40" s="35"/>
      <c r="AD40" s="35"/>
      <c r="AE40" s="35"/>
      <c r="AF40" s="34"/>
      <c r="AG40" s="35"/>
      <c r="AH40" s="35"/>
      <c r="AI40" s="35"/>
      <c r="AJ40" s="35"/>
      <c r="AK40" s="34"/>
      <c r="AL40" s="35"/>
      <c r="AM40" s="35"/>
      <c r="AN40" s="35"/>
      <c r="AO40" s="35"/>
      <c r="AP40" s="34"/>
      <c r="AQ40" s="35"/>
      <c r="AR40" s="35"/>
      <c r="AS40" s="35"/>
      <c r="AT40" s="35"/>
      <c r="AU40" s="34"/>
      <c r="AV40" s="35"/>
      <c r="AW40" s="35"/>
      <c r="AX40" s="35"/>
      <c r="AY40" s="35"/>
      <c r="AZ40" s="34"/>
      <c r="BA40" s="35"/>
      <c r="BB40" s="35"/>
      <c r="BC40" s="35"/>
      <c r="BD40" s="35"/>
      <c r="BE40" s="34"/>
      <c r="BF40" s="35"/>
      <c r="BG40" s="35"/>
      <c r="BH40" s="35"/>
      <c r="BI40" s="35"/>
      <c r="BJ40" s="34"/>
      <c r="BK40" s="35"/>
      <c r="BL40" s="35"/>
      <c r="BM40" s="35"/>
      <c r="BN40" s="35"/>
      <c r="BO40" s="34"/>
      <c r="BP40" s="35"/>
      <c r="BQ40" s="35"/>
      <c r="BR40" s="35"/>
      <c r="BS40" s="35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ht="9.75" customHeight="1">
      <c r="A41" s="101" t="s">
        <v>15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  <c r="L41" s="64">
        <f>+L43+L63</f>
        <v>11354.879385593606</v>
      </c>
      <c r="M41" s="65"/>
      <c r="N41" s="65"/>
      <c r="O41" s="65"/>
      <c r="P41" s="66"/>
      <c r="Q41" s="42">
        <f>+Q43+Q63</f>
        <v>12960.16127709682</v>
      </c>
      <c r="R41" s="43"/>
      <c r="S41" s="43"/>
      <c r="T41" s="43"/>
      <c r="U41" s="43"/>
      <c r="V41" s="42">
        <f>+V43+V63</f>
        <v>18535.659</v>
      </c>
      <c r="W41" s="43"/>
      <c r="X41" s="43"/>
      <c r="Y41" s="43"/>
      <c r="Z41" s="43"/>
      <c r="AA41" s="42">
        <f>+AA43+AA63</f>
        <v>18623.481</v>
      </c>
      <c r="AB41" s="43"/>
      <c r="AC41" s="43"/>
      <c r="AD41" s="43"/>
      <c r="AE41" s="43"/>
      <c r="AF41" s="42">
        <f>+AF43+AF63</f>
        <v>19255.38543</v>
      </c>
      <c r="AG41" s="43"/>
      <c r="AH41" s="43"/>
      <c r="AI41" s="43"/>
      <c r="AJ41" s="43"/>
      <c r="AK41" s="42">
        <f>+AK43+AK63</f>
        <v>19362.1569929</v>
      </c>
      <c r="AL41" s="43"/>
      <c r="AM41" s="43"/>
      <c r="AN41" s="43"/>
      <c r="AO41" s="43"/>
      <c r="AP41" s="42">
        <f>+AP43+AP63</f>
        <v>3597</v>
      </c>
      <c r="AQ41" s="43"/>
      <c r="AR41" s="43"/>
      <c r="AS41" s="43"/>
      <c r="AT41" s="43"/>
      <c r="AU41" s="42">
        <f>+AU43+AU63</f>
        <v>4552</v>
      </c>
      <c r="AV41" s="43"/>
      <c r="AW41" s="43"/>
      <c r="AX41" s="43"/>
      <c r="AY41" s="43"/>
      <c r="AZ41" s="42">
        <f>+AZ43+AZ63</f>
        <v>5004</v>
      </c>
      <c r="BA41" s="43"/>
      <c r="BB41" s="43"/>
      <c r="BC41" s="43"/>
      <c r="BD41" s="43"/>
      <c r="BE41" s="42">
        <f>AA41+AP41</f>
        <v>22220.481</v>
      </c>
      <c r="BF41" s="43"/>
      <c r="BG41" s="43"/>
      <c r="BH41" s="43"/>
      <c r="BI41" s="43"/>
      <c r="BJ41" s="42">
        <f>AF41+AU41</f>
        <v>23807.38543</v>
      </c>
      <c r="BK41" s="43"/>
      <c r="BL41" s="43"/>
      <c r="BM41" s="43"/>
      <c r="BN41" s="43"/>
      <c r="BO41" s="42">
        <f>AK41+AZ41</f>
        <v>24366.1569929</v>
      </c>
      <c r="BP41" s="43"/>
      <c r="BQ41" s="43"/>
      <c r="BR41" s="43"/>
      <c r="BS41" s="43"/>
      <c r="BT41" s="9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  <c r="DA41" s="136"/>
      <c r="DB41" s="136"/>
      <c r="DC41" s="136"/>
      <c r="DD41" s="136"/>
      <c r="DE41" s="136"/>
      <c r="DF41" s="136"/>
      <c r="DG41" s="136"/>
      <c r="DH41" s="136"/>
      <c r="DI41" s="136"/>
      <c r="DJ41" s="136"/>
      <c r="DK41" s="136"/>
      <c r="DL41" s="136"/>
      <c r="DM41" s="136"/>
      <c r="DN41" s="136"/>
      <c r="DO41" s="136"/>
      <c r="DP41" s="136"/>
      <c r="DQ41" s="136"/>
      <c r="DR41" s="136"/>
      <c r="DS41" s="136"/>
      <c r="DT41" s="136"/>
      <c r="DU41" s="136"/>
      <c r="DV41" s="136"/>
      <c r="DW41" s="136"/>
      <c r="DX41" s="136"/>
      <c r="DY41" s="136"/>
      <c r="DZ41" s="136"/>
      <c r="EA41" s="136"/>
      <c r="EB41" s="136"/>
      <c r="EC41" s="136"/>
      <c r="ED41" s="136"/>
      <c r="EE41" s="136"/>
      <c r="EF41" s="136"/>
      <c r="EG41" s="136"/>
      <c r="EH41" s="136"/>
      <c r="EI41" s="136"/>
      <c r="EJ41" s="136"/>
      <c r="EK41" s="136"/>
      <c r="EL41" s="136"/>
      <c r="EM41" s="136"/>
      <c r="EN41" s="136"/>
      <c r="EO41" s="136"/>
      <c r="EP41" s="136"/>
      <c r="EQ41" s="136"/>
      <c r="ER41" s="136"/>
      <c r="ES41" s="136"/>
      <c r="ET41" s="136"/>
      <c r="EU41" s="136"/>
      <c r="EV41" s="136"/>
      <c r="EW41" s="136"/>
      <c r="EX41" s="136"/>
      <c r="EY41" s="136"/>
      <c r="EZ41" s="136"/>
      <c r="FA41" s="136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6"/>
      <c r="FN41" s="136"/>
      <c r="FO41" s="136"/>
      <c r="FP41" s="136"/>
      <c r="FQ41" s="136"/>
      <c r="FR41" s="136"/>
      <c r="FS41" s="136"/>
      <c r="FT41" s="136"/>
      <c r="FU41" s="136"/>
      <c r="FV41" s="136"/>
      <c r="FW41" s="136"/>
      <c r="FX41" s="136"/>
      <c r="FY41" s="136"/>
      <c r="FZ41" s="136"/>
      <c r="GA41" s="136"/>
      <c r="GB41" s="136"/>
      <c r="GC41" s="136"/>
      <c r="GD41" s="136"/>
      <c r="GE41" s="136"/>
      <c r="GF41" s="136"/>
      <c r="GG41" s="136"/>
      <c r="GH41" s="136"/>
      <c r="GI41" s="136"/>
      <c r="GJ41" s="136"/>
      <c r="GK41" s="136"/>
      <c r="GL41" s="136"/>
      <c r="GM41" s="136"/>
      <c r="GN41" s="136"/>
      <c r="GO41" s="136"/>
      <c r="GP41" s="136"/>
      <c r="GQ41" s="136"/>
      <c r="GR41" s="136"/>
      <c r="GS41" s="136"/>
      <c r="GT41" s="136"/>
      <c r="GU41" s="136"/>
      <c r="GV41" s="136"/>
      <c r="GW41" s="136"/>
      <c r="GX41" s="136"/>
      <c r="GY41" s="136"/>
      <c r="GZ41" s="136"/>
      <c r="HA41" s="136"/>
      <c r="HB41" s="136"/>
      <c r="HC41" s="136"/>
      <c r="HD41" s="136"/>
      <c r="HE41" s="136"/>
      <c r="HF41" s="136"/>
      <c r="HG41" s="136"/>
      <c r="HH41" s="136"/>
      <c r="HI41" s="136"/>
      <c r="HJ41" s="136"/>
      <c r="HK41" s="136"/>
      <c r="HL41" s="136"/>
      <c r="HM41" s="136"/>
      <c r="HN41" s="136"/>
      <c r="HO41" s="136"/>
      <c r="HP41" s="136"/>
      <c r="HQ41" s="136"/>
      <c r="HR41" s="136"/>
      <c r="HS41" s="136"/>
      <c r="HT41" s="136"/>
      <c r="HU41" s="136"/>
      <c r="HV41" s="136"/>
      <c r="HW41" s="136"/>
      <c r="HX41" s="136"/>
      <c r="HY41" s="136"/>
      <c r="HZ41" s="136"/>
      <c r="IA41" s="136"/>
      <c r="IB41" s="136"/>
      <c r="IC41" s="136"/>
      <c r="ID41" s="136"/>
      <c r="IE41" s="136"/>
      <c r="IF41" s="136"/>
      <c r="IG41" s="136"/>
      <c r="IH41" s="136"/>
      <c r="II41" s="136"/>
      <c r="IJ41" s="136"/>
      <c r="IK41" s="136"/>
      <c r="IL41" s="136"/>
      <c r="IM41" s="136"/>
      <c r="IN41" s="136"/>
      <c r="IO41" s="136"/>
      <c r="IP41" s="136"/>
      <c r="IQ41" s="136"/>
      <c r="IR41" s="136"/>
      <c r="IS41" s="136"/>
      <c r="IT41" s="136"/>
      <c r="IU41" s="136"/>
      <c r="IV41" s="136"/>
    </row>
    <row r="42" spans="1:256" ht="9.75" customHeigh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3"/>
      <c r="L42" s="67"/>
      <c r="M42" s="68"/>
      <c r="N42" s="68"/>
      <c r="O42" s="68"/>
      <c r="P42" s="69"/>
      <c r="Q42" s="42"/>
      <c r="R42" s="43"/>
      <c r="S42" s="43"/>
      <c r="T42" s="43"/>
      <c r="U42" s="43"/>
      <c r="V42" s="42"/>
      <c r="W42" s="43"/>
      <c r="X42" s="43"/>
      <c r="Y42" s="43"/>
      <c r="Z42" s="43"/>
      <c r="AA42" s="42"/>
      <c r="AB42" s="43"/>
      <c r="AC42" s="43"/>
      <c r="AD42" s="43"/>
      <c r="AE42" s="43"/>
      <c r="AF42" s="42"/>
      <c r="AG42" s="43"/>
      <c r="AH42" s="43"/>
      <c r="AI42" s="43"/>
      <c r="AJ42" s="43"/>
      <c r="AK42" s="42"/>
      <c r="AL42" s="43"/>
      <c r="AM42" s="43"/>
      <c r="AN42" s="43"/>
      <c r="AO42" s="43"/>
      <c r="AP42" s="42"/>
      <c r="AQ42" s="43"/>
      <c r="AR42" s="43"/>
      <c r="AS42" s="43"/>
      <c r="AT42" s="43"/>
      <c r="AU42" s="42"/>
      <c r="AV42" s="43"/>
      <c r="AW42" s="43"/>
      <c r="AX42" s="43"/>
      <c r="AY42" s="43"/>
      <c r="AZ42" s="42"/>
      <c r="BA42" s="43"/>
      <c r="BB42" s="43"/>
      <c r="BC42" s="43"/>
      <c r="BD42" s="43"/>
      <c r="BE42" s="42"/>
      <c r="BF42" s="43"/>
      <c r="BG42" s="43"/>
      <c r="BH42" s="43"/>
      <c r="BI42" s="43"/>
      <c r="BJ42" s="42"/>
      <c r="BK42" s="43"/>
      <c r="BL42" s="43"/>
      <c r="BM42" s="43"/>
      <c r="BN42" s="43"/>
      <c r="BO42" s="42"/>
      <c r="BP42" s="43"/>
      <c r="BQ42" s="43"/>
      <c r="BR42" s="43"/>
      <c r="BS42" s="43"/>
      <c r="BT42" s="9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  <c r="DA42" s="136"/>
      <c r="DB42" s="136"/>
      <c r="DC42" s="136"/>
      <c r="DD42" s="136"/>
      <c r="DE42" s="136"/>
      <c r="DF42" s="136"/>
      <c r="DG42" s="136"/>
      <c r="DH42" s="136"/>
      <c r="DI42" s="136"/>
      <c r="DJ42" s="136"/>
      <c r="DK42" s="136"/>
      <c r="DL42" s="136"/>
      <c r="DM42" s="136"/>
      <c r="DN42" s="136"/>
      <c r="DO42" s="136"/>
      <c r="DP42" s="136"/>
      <c r="DQ42" s="136"/>
      <c r="DR42" s="136"/>
      <c r="DS42" s="136"/>
      <c r="DT42" s="136"/>
      <c r="DU42" s="136"/>
      <c r="DV42" s="136"/>
      <c r="DW42" s="136"/>
      <c r="DX42" s="136"/>
      <c r="DY42" s="136"/>
      <c r="DZ42" s="136"/>
      <c r="EA42" s="136"/>
      <c r="EB42" s="136"/>
      <c r="EC42" s="136"/>
      <c r="ED42" s="136"/>
      <c r="EE42" s="136"/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6"/>
      <c r="FN42" s="136"/>
      <c r="FO42" s="136"/>
      <c r="FP42" s="136"/>
      <c r="FQ42" s="136"/>
      <c r="FR42" s="136"/>
      <c r="FS42" s="136"/>
      <c r="FT42" s="136"/>
      <c r="FU42" s="136"/>
      <c r="FV42" s="136"/>
      <c r="FW42" s="136"/>
      <c r="FX42" s="136"/>
      <c r="FY42" s="136"/>
      <c r="FZ42" s="136"/>
      <c r="GA42" s="136"/>
      <c r="GB42" s="136"/>
      <c r="GC42" s="136"/>
      <c r="GD42" s="136"/>
      <c r="GE42" s="136"/>
      <c r="GF42" s="136"/>
      <c r="GG42" s="136"/>
      <c r="GH42" s="136"/>
      <c r="GI42" s="136"/>
      <c r="GJ42" s="136"/>
      <c r="GK42" s="136"/>
      <c r="GL42" s="136"/>
      <c r="GM42" s="136"/>
      <c r="GN42" s="136"/>
      <c r="GO42" s="136"/>
      <c r="GP42" s="136"/>
      <c r="GQ42" s="136"/>
      <c r="GR42" s="136"/>
      <c r="GS42" s="136"/>
      <c r="GT42" s="136"/>
      <c r="GU42" s="136"/>
      <c r="GV42" s="136"/>
      <c r="GW42" s="136"/>
      <c r="GX42" s="136"/>
      <c r="GY42" s="136"/>
      <c r="GZ42" s="136"/>
      <c r="HA42" s="136"/>
      <c r="HB42" s="136"/>
      <c r="HC42" s="136"/>
      <c r="HD42" s="136"/>
      <c r="HE42" s="136"/>
      <c r="HF42" s="136"/>
      <c r="HG42" s="136"/>
      <c r="HH42" s="136"/>
      <c r="HI42" s="136"/>
      <c r="HJ42" s="136"/>
      <c r="HK42" s="136"/>
      <c r="HL42" s="136"/>
      <c r="HM42" s="136"/>
      <c r="HN42" s="136"/>
      <c r="HO42" s="136"/>
      <c r="HP42" s="136"/>
      <c r="HQ42" s="136"/>
      <c r="HR42" s="136"/>
      <c r="HS42" s="136"/>
      <c r="HT42" s="136"/>
      <c r="HU42" s="136"/>
      <c r="HV42" s="136"/>
      <c r="HW42" s="136"/>
      <c r="HX42" s="136"/>
      <c r="HY42" s="136"/>
      <c r="HZ42" s="136"/>
      <c r="IA42" s="136"/>
      <c r="IB42" s="136"/>
      <c r="IC42" s="136"/>
      <c r="ID42" s="136"/>
      <c r="IE42" s="136"/>
      <c r="IF42" s="136"/>
      <c r="IG42" s="136"/>
      <c r="IH42" s="136"/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6"/>
      <c r="IT42" s="136"/>
      <c r="IU42" s="136"/>
      <c r="IV42" s="136"/>
    </row>
    <row r="43" spans="1:137" s="6" customFormat="1" ht="7.5" customHeight="1">
      <c r="A43" s="110" t="s">
        <v>20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2"/>
      <c r="L43" s="44">
        <f>+L45+L51+L59</f>
        <v>10532.832198593605</v>
      </c>
      <c r="M43" s="45"/>
      <c r="N43" s="45"/>
      <c r="O43" s="45"/>
      <c r="P43" s="45"/>
      <c r="Q43" s="44">
        <f>+Q45+Q51+Q59</f>
        <v>11934.71540409682</v>
      </c>
      <c r="R43" s="45"/>
      <c r="S43" s="45"/>
      <c r="T43" s="45"/>
      <c r="U43" s="45"/>
      <c r="V43" s="44">
        <f>+V45+V51+V59</f>
        <v>18535.659</v>
      </c>
      <c r="W43" s="45"/>
      <c r="X43" s="45"/>
      <c r="Y43" s="45"/>
      <c r="Z43" s="45"/>
      <c r="AA43" s="44">
        <f>+AA45+AA51+AA59</f>
        <v>18583.481</v>
      </c>
      <c r="AB43" s="45"/>
      <c r="AC43" s="45"/>
      <c r="AD43" s="45"/>
      <c r="AE43" s="45"/>
      <c r="AF43" s="44">
        <f>+AF45+AF51+AF59</f>
        <v>19205.38543</v>
      </c>
      <c r="AG43" s="45"/>
      <c r="AH43" s="45"/>
      <c r="AI43" s="45"/>
      <c r="AJ43" s="45"/>
      <c r="AK43" s="44">
        <f>+AK45+AK51+AK59</f>
        <v>19312.1569929</v>
      </c>
      <c r="AL43" s="45"/>
      <c r="AM43" s="45"/>
      <c r="AN43" s="45"/>
      <c r="AO43" s="45"/>
      <c r="AP43" s="44">
        <f>+AP45+AP51+AP59</f>
        <v>3497</v>
      </c>
      <c r="AQ43" s="45"/>
      <c r="AR43" s="45"/>
      <c r="AS43" s="45"/>
      <c r="AT43" s="45"/>
      <c r="AU43" s="44">
        <f>+AU45+AU51+AU59</f>
        <v>4352</v>
      </c>
      <c r="AV43" s="45"/>
      <c r="AW43" s="45"/>
      <c r="AX43" s="45"/>
      <c r="AY43" s="45"/>
      <c r="AZ43" s="44">
        <f>+AZ45+AZ51+AZ59</f>
        <v>4754</v>
      </c>
      <c r="BA43" s="45"/>
      <c r="BB43" s="45"/>
      <c r="BC43" s="45"/>
      <c r="BD43" s="45"/>
      <c r="BE43" s="44">
        <f>+BE45+BE51+BE59</f>
        <v>21318.481</v>
      </c>
      <c r="BF43" s="45"/>
      <c r="BG43" s="45"/>
      <c r="BH43" s="45"/>
      <c r="BI43" s="45"/>
      <c r="BJ43" s="44">
        <f>+BJ45+BJ51+BJ59</f>
        <v>21406.38543</v>
      </c>
      <c r="BK43" s="45"/>
      <c r="BL43" s="45"/>
      <c r="BM43" s="45"/>
      <c r="BN43" s="45"/>
      <c r="BO43" s="44">
        <f>+BO45+BO51+BO59</f>
        <v>21858.1569929</v>
      </c>
      <c r="BP43" s="45"/>
      <c r="BQ43" s="45"/>
      <c r="BR43" s="45"/>
      <c r="BS43" s="45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</row>
    <row r="44" spans="1:71" s="6" customFormat="1" ht="7.5" customHeigh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2"/>
      <c r="L44" s="44"/>
      <c r="M44" s="45"/>
      <c r="N44" s="45"/>
      <c r="O44" s="45"/>
      <c r="P44" s="45"/>
      <c r="Q44" s="44"/>
      <c r="R44" s="45"/>
      <c r="S44" s="45"/>
      <c r="T44" s="45"/>
      <c r="U44" s="45"/>
      <c r="V44" s="44"/>
      <c r="W44" s="45"/>
      <c r="X44" s="45"/>
      <c r="Y44" s="45"/>
      <c r="Z44" s="45"/>
      <c r="AA44" s="44"/>
      <c r="AB44" s="45"/>
      <c r="AC44" s="45"/>
      <c r="AD44" s="45"/>
      <c r="AE44" s="45"/>
      <c r="AF44" s="44"/>
      <c r="AG44" s="45"/>
      <c r="AH44" s="45"/>
      <c r="AI44" s="45"/>
      <c r="AJ44" s="45"/>
      <c r="AK44" s="44"/>
      <c r="AL44" s="45"/>
      <c r="AM44" s="45"/>
      <c r="AN44" s="45"/>
      <c r="AO44" s="45"/>
      <c r="AP44" s="44"/>
      <c r="AQ44" s="45"/>
      <c r="AR44" s="45"/>
      <c r="AS44" s="45"/>
      <c r="AT44" s="45"/>
      <c r="AU44" s="44"/>
      <c r="AV44" s="45"/>
      <c r="AW44" s="45"/>
      <c r="AX44" s="45"/>
      <c r="AY44" s="45"/>
      <c r="AZ44" s="44"/>
      <c r="BA44" s="45"/>
      <c r="BB44" s="45"/>
      <c r="BC44" s="45"/>
      <c r="BD44" s="45"/>
      <c r="BE44" s="44"/>
      <c r="BF44" s="45"/>
      <c r="BG44" s="45"/>
      <c r="BH44" s="45"/>
      <c r="BI44" s="45"/>
      <c r="BJ44" s="44"/>
      <c r="BK44" s="45"/>
      <c r="BL44" s="45"/>
      <c r="BM44" s="45"/>
      <c r="BN44" s="45"/>
      <c r="BO44" s="44"/>
      <c r="BP44" s="45"/>
      <c r="BQ44" s="45"/>
      <c r="BR44" s="45"/>
      <c r="BS44" s="45"/>
    </row>
    <row r="45" spans="1:71" s="3" customFormat="1" ht="9.75" customHeight="1">
      <c r="A45" s="124" t="s">
        <v>21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6"/>
      <c r="L45" s="54">
        <f>+L47+L49</f>
        <v>959.0646378456065</v>
      </c>
      <c r="M45" s="55"/>
      <c r="N45" s="55"/>
      <c r="O45" s="55"/>
      <c r="P45" s="55"/>
      <c r="Q45" s="54">
        <f>+Q47+Q49</f>
        <v>1141.588858348821</v>
      </c>
      <c r="R45" s="55"/>
      <c r="S45" s="55"/>
      <c r="T45" s="55"/>
      <c r="U45" s="55"/>
      <c r="V45" s="54">
        <f>+V47+V49</f>
        <v>935.659</v>
      </c>
      <c r="W45" s="55"/>
      <c r="X45" s="55"/>
      <c r="Y45" s="55"/>
      <c r="Z45" s="55"/>
      <c r="AA45" s="70">
        <f>+AA47+AA49</f>
        <v>963.481</v>
      </c>
      <c r="AB45" s="71"/>
      <c r="AC45" s="71"/>
      <c r="AD45" s="71"/>
      <c r="AE45" s="72"/>
      <c r="AF45" s="54">
        <f>+AF47+AF49</f>
        <v>992.38543</v>
      </c>
      <c r="AG45" s="55"/>
      <c r="AH45" s="55"/>
      <c r="AI45" s="55"/>
      <c r="AJ45" s="55"/>
      <c r="AK45" s="54">
        <f>+AK47+AK49</f>
        <v>1022.1569929</v>
      </c>
      <c r="AL45" s="55"/>
      <c r="AM45" s="55"/>
      <c r="AN45" s="55"/>
      <c r="AO45" s="55"/>
      <c r="AP45" s="54">
        <f>+AP47+AP49</f>
        <v>0</v>
      </c>
      <c r="AQ45" s="55"/>
      <c r="AR45" s="55"/>
      <c r="AS45" s="55"/>
      <c r="AT45" s="55"/>
      <c r="AU45" s="54">
        <f>+AU47+AU49</f>
        <v>0</v>
      </c>
      <c r="AV45" s="55"/>
      <c r="AW45" s="55"/>
      <c r="AX45" s="55"/>
      <c r="AY45" s="55"/>
      <c r="AZ45" s="54">
        <f>+AZ47+AZ49</f>
        <v>0</v>
      </c>
      <c r="BA45" s="55"/>
      <c r="BB45" s="55"/>
      <c r="BC45" s="55"/>
      <c r="BD45" s="55"/>
      <c r="BE45" s="54">
        <f>+BE47+BE49</f>
        <v>963.481</v>
      </c>
      <c r="BF45" s="55"/>
      <c r="BG45" s="55"/>
      <c r="BH45" s="55"/>
      <c r="BI45" s="55"/>
      <c r="BJ45" s="54">
        <f>+BJ47+BJ49</f>
        <v>992.38543</v>
      </c>
      <c r="BK45" s="55"/>
      <c r="BL45" s="55"/>
      <c r="BM45" s="55"/>
      <c r="BN45" s="55"/>
      <c r="BO45" s="54">
        <f>+BO47+BO49</f>
        <v>1022.1569929</v>
      </c>
      <c r="BP45" s="55"/>
      <c r="BQ45" s="55"/>
      <c r="BR45" s="55"/>
      <c r="BS45" s="55"/>
    </row>
    <row r="46" spans="1:71" s="3" customFormat="1" ht="9.75" customHeight="1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6"/>
      <c r="L46" s="54"/>
      <c r="M46" s="55"/>
      <c r="N46" s="55"/>
      <c r="O46" s="55"/>
      <c r="P46" s="55"/>
      <c r="Q46" s="54"/>
      <c r="R46" s="55"/>
      <c r="S46" s="55"/>
      <c r="T46" s="55"/>
      <c r="U46" s="55"/>
      <c r="V46" s="54"/>
      <c r="W46" s="55"/>
      <c r="X46" s="55"/>
      <c r="Y46" s="55"/>
      <c r="Z46" s="55"/>
      <c r="AA46" s="73"/>
      <c r="AB46" s="74"/>
      <c r="AC46" s="74"/>
      <c r="AD46" s="74"/>
      <c r="AE46" s="75"/>
      <c r="AF46" s="54"/>
      <c r="AG46" s="55"/>
      <c r="AH46" s="55"/>
      <c r="AI46" s="55"/>
      <c r="AJ46" s="55"/>
      <c r="AK46" s="54"/>
      <c r="AL46" s="55"/>
      <c r="AM46" s="55"/>
      <c r="AN46" s="55"/>
      <c r="AO46" s="55"/>
      <c r="AP46" s="54"/>
      <c r="AQ46" s="55"/>
      <c r="AR46" s="55"/>
      <c r="AS46" s="55"/>
      <c r="AT46" s="55"/>
      <c r="AU46" s="54"/>
      <c r="AV46" s="55"/>
      <c r="AW46" s="55"/>
      <c r="AX46" s="55"/>
      <c r="AY46" s="55"/>
      <c r="AZ46" s="54"/>
      <c r="BA46" s="55"/>
      <c r="BB46" s="55"/>
      <c r="BC46" s="55"/>
      <c r="BD46" s="55"/>
      <c r="BE46" s="54"/>
      <c r="BF46" s="55"/>
      <c r="BG46" s="55"/>
      <c r="BH46" s="55"/>
      <c r="BI46" s="55"/>
      <c r="BJ46" s="54"/>
      <c r="BK46" s="55"/>
      <c r="BL46" s="55"/>
      <c r="BM46" s="55"/>
      <c r="BN46" s="55"/>
      <c r="BO46" s="54"/>
      <c r="BP46" s="55"/>
      <c r="BQ46" s="55"/>
      <c r="BR46" s="55"/>
      <c r="BS46" s="55"/>
    </row>
    <row r="47" spans="1:71" s="3" customFormat="1" ht="9.75" customHeight="1">
      <c r="A47" s="127" t="s">
        <v>22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9"/>
      <c r="L47" s="54">
        <v>959.0646378456065</v>
      </c>
      <c r="M47" s="55"/>
      <c r="N47" s="55"/>
      <c r="O47" s="55"/>
      <c r="P47" s="55"/>
      <c r="Q47" s="54">
        <v>1141.588858348821</v>
      </c>
      <c r="R47" s="55"/>
      <c r="S47" s="55"/>
      <c r="T47" s="55"/>
      <c r="U47" s="55"/>
      <c r="V47" s="54">
        <v>774.314</v>
      </c>
      <c r="W47" s="55"/>
      <c r="X47" s="55"/>
      <c r="Y47" s="55"/>
      <c r="Z47" s="55"/>
      <c r="AA47" s="54">
        <v>806.336</v>
      </c>
      <c r="AB47" s="55"/>
      <c r="AC47" s="55"/>
      <c r="AD47" s="55"/>
      <c r="AE47" s="55"/>
      <c r="AF47" s="70">
        <f>AA47*1.03</f>
        <v>830.52608</v>
      </c>
      <c r="AG47" s="71"/>
      <c r="AH47" s="71"/>
      <c r="AI47" s="71"/>
      <c r="AJ47" s="72"/>
      <c r="AK47" s="70">
        <f>AF47*1.03</f>
        <v>855.4418624</v>
      </c>
      <c r="AL47" s="71"/>
      <c r="AM47" s="71"/>
      <c r="AN47" s="71"/>
      <c r="AO47" s="72"/>
      <c r="AP47" s="54">
        <v>0</v>
      </c>
      <c r="AQ47" s="55"/>
      <c r="AR47" s="55"/>
      <c r="AS47" s="55"/>
      <c r="AT47" s="55"/>
      <c r="AU47" s="54">
        <v>0</v>
      </c>
      <c r="AV47" s="55"/>
      <c r="AW47" s="55"/>
      <c r="AX47" s="55"/>
      <c r="AY47" s="55"/>
      <c r="AZ47" s="54">
        <v>0</v>
      </c>
      <c r="BA47" s="55"/>
      <c r="BB47" s="55"/>
      <c r="BC47" s="55"/>
      <c r="BD47" s="55"/>
      <c r="BE47" s="54">
        <f>AA47+AP47</f>
        <v>806.336</v>
      </c>
      <c r="BF47" s="55"/>
      <c r="BG47" s="55"/>
      <c r="BH47" s="55"/>
      <c r="BI47" s="55"/>
      <c r="BJ47" s="54">
        <f>AF47+AU47</f>
        <v>830.52608</v>
      </c>
      <c r="BK47" s="55"/>
      <c r="BL47" s="55"/>
      <c r="BM47" s="55"/>
      <c r="BN47" s="55"/>
      <c r="BO47" s="54">
        <f>AK47+AZ47</f>
        <v>855.4418624</v>
      </c>
      <c r="BP47" s="55"/>
      <c r="BQ47" s="55"/>
      <c r="BR47" s="55"/>
      <c r="BS47" s="55"/>
    </row>
    <row r="48" spans="1:71" s="3" customFormat="1" ht="9.75" customHeight="1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9"/>
      <c r="L48" s="54"/>
      <c r="M48" s="55"/>
      <c r="N48" s="55"/>
      <c r="O48" s="55"/>
      <c r="P48" s="55"/>
      <c r="Q48" s="54"/>
      <c r="R48" s="55"/>
      <c r="S48" s="55"/>
      <c r="T48" s="55"/>
      <c r="U48" s="55"/>
      <c r="V48" s="54"/>
      <c r="W48" s="55"/>
      <c r="X48" s="55"/>
      <c r="Y48" s="55"/>
      <c r="Z48" s="55"/>
      <c r="AA48" s="54"/>
      <c r="AB48" s="55"/>
      <c r="AC48" s="55"/>
      <c r="AD48" s="55"/>
      <c r="AE48" s="55"/>
      <c r="AF48" s="73"/>
      <c r="AG48" s="74"/>
      <c r="AH48" s="74"/>
      <c r="AI48" s="74"/>
      <c r="AJ48" s="75"/>
      <c r="AK48" s="73"/>
      <c r="AL48" s="74"/>
      <c r="AM48" s="74"/>
      <c r="AN48" s="74"/>
      <c r="AO48" s="75"/>
      <c r="AP48" s="54"/>
      <c r="AQ48" s="55"/>
      <c r="AR48" s="55"/>
      <c r="AS48" s="55"/>
      <c r="AT48" s="55"/>
      <c r="AU48" s="54"/>
      <c r="AV48" s="55"/>
      <c r="AW48" s="55"/>
      <c r="AX48" s="55"/>
      <c r="AY48" s="55"/>
      <c r="AZ48" s="54"/>
      <c r="BA48" s="55"/>
      <c r="BB48" s="55"/>
      <c r="BC48" s="55"/>
      <c r="BD48" s="55"/>
      <c r="BE48" s="54"/>
      <c r="BF48" s="55"/>
      <c r="BG48" s="55"/>
      <c r="BH48" s="55"/>
      <c r="BI48" s="55"/>
      <c r="BJ48" s="54"/>
      <c r="BK48" s="55"/>
      <c r="BL48" s="55"/>
      <c r="BM48" s="55"/>
      <c r="BN48" s="55"/>
      <c r="BO48" s="54"/>
      <c r="BP48" s="55"/>
      <c r="BQ48" s="55"/>
      <c r="BR48" s="55"/>
      <c r="BS48" s="55"/>
    </row>
    <row r="49" spans="1:71" s="3" customFormat="1" ht="9.75" customHeight="1">
      <c r="A49" s="127" t="s">
        <v>35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9"/>
      <c r="L49" s="54">
        <v>0</v>
      </c>
      <c r="M49" s="55"/>
      <c r="N49" s="55"/>
      <c r="O49" s="55"/>
      <c r="P49" s="55"/>
      <c r="Q49" s="54">
        <v>0</v>
      </c>
      <c r="R49" s="55"/>
      <c r="S49" s="55"/>
      <c r="T49" s="55"/>
      <c r="U49" s="55"/>
      <c r="V49" s="54">
        <v>161.345</v>
      </c>
      <c r="W49" s="55"/>
      <c r="X49" s="55"/>
      <c r="Y49" s="55"/>
      <c r="Z49" s="55"/>
      <c r="AA49" s="54">
        <v>157.145</v>
      </c>
      <c r="AB49" s="55"/>
      <c r="AC49" s="55"/>
      <c r="AD49" s="55"/>
      <c r="AE49" s="55"/>
      <c r="AF49" s="54">
        <f>AA49*1.03</f>
        <v>161.85935</v>
      </c>
      <c r="AG49" s="55"/>
      <c r="AH49" s="55"/>
      <c r="AI49" s="55"/>
      <c r="AJ49" s="55"/>
      <c r="AK49" s="54">
        <f>AF49*1.03</f>
        <v>166.71513050000001</v>
      </c>
      <c r="AL49" s="55"/>
      <c r="AM49" s="55"/>
      <c r="AN49" s="55"/>
      <c r="AO49" s="55"/>
      <c r="AP49" s="54">
        <v>0</v>
      </c>
      <c r="AQ49" s="55"/>
      <c r="AR49" s="55"/>
      <c r="AS49" s="55"/>
      <c r="AT49" s="55"/>
      <c r="AU49" s="54">
        <v>0</v>
      </c>
      <c r="AV49" s="55"/>
      <c r="AW49" s="55"/>
      <c r="AX49" s="55"/>
      <c r="AY49" s="55"/>
      <c r="AZ49" s="54">
        <v>0</v>
      </c>
      <c r="BA49" s="55"/>
      <c r="BB49" s="55"/>
      <c r="BC49" s="55"/>
      <c r="BD49" s="55"/>
      <c r="BE49" s="54">
        <f>AA49+AP49</f>
        <v>157.145</v>
      </c>
      <c r="BF49" s="55"/>
      <c r="BG49" s="55"/>
      <c r="BH49" s="55"/>
      <c r="BI49" s="55"/>
      <c r="BJ49" s="54">
        <f>AF49+AU49</f>
        <v>161.85935</v>
      </c>
      <c r="BK49" s="55"/>
      <c r="BL49" s="55"/>
      <c r="BM49" s="55"/>
      <c r="BN49" s="55"/>
      <c r="BO49" s="54">
        <f>AK49+AZ49</f>
        <v>166.71513050000001</v>
      </c>
      <c r="BP49" s="55"/>
      <c r="BQ49" s="55"/>
      <c r="BR49" s="55"/>
      <c r="BS49" s="55"/>
    </row>
    <row r="50" spans="1:71" s="3" customFormat="1" ht="9.75" customHeight="1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9"/>
      <c r="L50" s="54"/>
      <c r="M50" s="55"/>
      <c r="N50" s="55"/>
      <c r="O50" s="55"/>
      <c r="P50" s="55"/>
      <c r="Q50" s="54"/>
      <c r="R50" s="55"/>
      <c r="S50" s="55"/>
      <c r="T50" s="55"/>
      <c r="U50" s="55"/>
      <c r="V50" s="54"/>
      <c r="W50" s="55"/>
      <c r="X50" s="55"/>
      <c r="Y50" s="55"/>
      <c r="Z50" s="55"/>
      <c r="AA50" s="54"/>
      <c r="AB50" s="55"/>
      <c r="AC50" s="55"/>
      <c r="AD50" s="55"/>
      <c r="AE50" s="55"/>
      <c r="AF50" s="54"/>
      <c r="AG50" s="55"/>
      <c r="AH50" s="55"/>
      <c r="AI50" s="55"/>
      <c r="AJ50" s="55"/>
      <c r="AK50" s="54"/>
      <c r="AL50" s="55"/>
      <c r="AM50" s="55"/>
      <c r="AN50" s="55"/>
      <c r="AO50" s="55"/>
      <c r="AP50" s="54"/>
      <c r="AQ50" s="55"/>
      <c r="AR50" s="55"/>
      <c r="AS50" s="55"/>
      <c r="AT50" s="55"/>
      <c r="AU50" s="54"/>
      <c r="AV50" s="55"/>
      <c r="AW50" s="55"/>
      <c r="AX50" s="55"/>
      <c r="AY50" s="55"/>
      <c r="AZ50" s="54"/>
      <c r="BA50" s="55"/>
      <c r="BB50" s="55"/>
      <c r="BC50" s="55"/>
      <c r="BD50" s="55"/>
      <c r="BE50" s="54"/>
      <c r="BF50" s="55"/>
      <c r="BG50" s="55"/>
      <c r="BH50" s="55"/>
      <c r="BI50" s="55"/>
      <c r="BJ50" s="54"/>
      <c r="BK50" s="55"/>
      <c r="BL50" s="55"/>
      <c r="BM50" s="55"/>
      <c r="BN50" s="55"/>
      <c r="BO50" s="54"/>
      <c r="BP50" s="55"/>
      <c r="BQ50" s="55"/>
      <c r="BR50" s="55"/>
      <c r="BS50" s="55"/>
    </row>
    <row r="51" spans="1:71" s="3" customFormat="1" ht="9.75" customHeight="1">
      <c r="A51" s="124" t="s">
        <v>23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6"/>
      <c r="L51" s="54">
        <f>+L53+L55+L57</f>
        <v>9406.267076954</v>
      </c>
      <c r="M51" s="55"/>
      <c r="N51" s="55"/>
      <c r="O51" s="55"/>
      <c r="P51" s="55"/>
      <c r="Q51" s="54">
        <f>+Q53+Q55+Q57</f>
        <v>10625.626061953999</v>
      </c>
      <c r="R51" s="55"/>
      <c r="S51" s="55"/>
      <c r="T51" s="55"/>
      <c r="U51" s="55"/>
      <c r="V51" s="54">
        <f>V53+V55+V57</f>
        <v>16008</v>
      </c>
      <c r="W51" s="55"/>
      <c r="X51" s="55"/>
      <c r="Y51" s="55"/>
      <c r="Z51" s="55"/>
      <c r="AA51" s="54">
        <f>AA53+AA55+AA57</f>
        <v>16858</v>
      </c>
      <c r="AB51" s="55"/>
      <c r="AC51" s="55"/>
      <c r="AD51" s="55"/>
      <c r="AE51" s="55"/>
      <c r="AF51" s="54">
        <f>AF53+AF55+AF57</f>
        <v>16062</v>
      </c>
      <c r="AG51" s="55"/>
      <c r="AH51" s="55"/>
      <c r="AI51" s="55"/>
      <c r="AJ51" s="55"/>
      <c r="AK51" s="54">
        <f>AK53+AK55+AK57</f>
        <v>16082</v>
      </c>
      <c r="AL51" s="55"/>
      <c r="AM51" s="55"/>
      <c r="AN51" s="55"/>
      <c r="AO51" s="55"/>
      <c r="AP51" s="54">
        <f>AP53+AP55+AP57</f>
        <v>3497</v>
      </c>
      <c r="AQ51" s="55"/>
      <c r="AR51" s="55"/>
      <c r="AS51" s="55"/>
      <c r="AT51" s="55"/>
      <c r="AU51" s="54">
        <f>AU53+AU55+AU57</f>
        <v>4352</v>
      </c>
      <c r="AV51" s="55"/>
      <c r="AW51" s="55"/>
      <c r="AX51" s="55"/>
      <c r="AY51" s="55"/>
      <c r="AZ51" s="54">
        <f>AZ53+AZ55+AZ57</f>
        <v>4754</v>
      </c>
      <c r="BA51" s="55"/>
      <c r="BB51" s="55"/>
      <c r="BC51" s="55"/>
      <c r="BD51" s="55"/>
      <c r="BE51" s="54">
        <f>BE53+BE55+BE57</f>
        <v>20355</v>
      </c>
      <c r="BF51" s="55"/>
      <c r="BG51" s="55"/>
      <c r="BH51" s="55"/>
      <c r="BI51" s="55"/>
      <c r="BJ51" s="54">
        <f>BJ53+BJ55+BJ57</f>
        <v>20414</v>
      </c>
      <c r="BK51" s="55"/>
      <c r="BL51" s="55"/>
      <c r="BM51" s="55"/>
      <c r="BN51" s="55"/>
      <c r="BO51" s="54">
        <f>BO53+BO55+BO57</f>
        <v>20836</v>
      </c>
      <c r="BP51" s="55"/>
      <c r="BQ51" s="55"/>
      <c r="BR51" s="55"/>
      <c r="BS51" s="55"/>
    </row>
    <row r="52" spans="1:71" s="3" customFormat="1" ht="9.75" customHeight="1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6"/>
      <c r="L52" s="54"/>
      <c r="M52" s="55"/>
      <c r="N52" s="55"/>
      <c r="O52" s="55"/>
      <c r="P52" s="55"/>
      <c r="Q52" s="54"/>
      <c r="R52" s="55"/>
      <c r="S52" s="55"/>
      <c r="T52" s="55"/>
      <c r="U52" s="55"/>
      <c r="V52" s="54"/>
      <c r="W52" s="55"/>
      <c r="X52" s="55"/>
      <c r="Y52" s="55"/>
      <c r="Z52" s="55"/>
      <c r="AA52" s="54"/>
      <c r="AB52" s="55"/>
      <c r="AC52" s="55"/>
      <c r="AD52" s="55"/>
      <c r="AE52" s="55"/>
      <c r="AF52" s="54"/>
      <c r="AG52" s="55"/>
      <c r="AH52" s="55"/>
      <c r="AI52" s="55"/>
      <c r="AJ52" s="55"/>
      <c r="AK52" s="54"/>
      <c r="AL52" s="55"/>
      <c r="AM52" s="55"/>
      <c r="AN52" s="55"/>
      <c r="AO52" s="55"/>
      <c r="AP52" s="54"/>
      <c r="AQ52" s="55"/>
      <c r="AR52" s="55"/>
      <c r="AS52" s="55"/>
      <c r="AT52" s="55"/>
      <c r="AU52" s="54"/>
      <c r="AV52" s="55"/>
      <c r="AW52" s="55"/>
      <c r="AX52" s="55"/>
      <c r="AY52" s="55"/>
      <c r="AZ52" s="54"/>
      <c r="BA52" s="55"/>
      <c r="BB52" s="55"/>
      <c r="BC52" s="55"/>
      <c r="BD52" s="55"/>
      <c r="BE52" s="54"/>
      <c r="BF52" s="55"/>
      <c r="BG52" s="55"/>
      <c r="BH52" s="55"/>
      <c r="BI52" s="55"/>
      <c r="BJ52" s="54"/>
      <c r="BK52" s="55"/>
      <c r="BL52" s="55"/>
      <c r="BM52" s="55"/>
      <c r="BN52" s="55"/>
      <c r="BO52" s="54"/>
      <c r="BP52" s="55"/>
      <c r="BQ52" s="55"/>
      <c r="BR52" s="55"/>
      <c r="BS52" s="55"/>
    </row>
    <row r="53" spans="1:71" s="3" customFormat="1" ht="9.75" customHeight="1">
      <c r="A53" s="127" t="s">
        <v>24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9"/>
      <c r="L53" s="54">
        <v>2606.86383862</v>
      </c>
      <c r="M53" s="55"/>
      <c r="N53" s="55"/>
      <c r="O53" s="55"/>
      <c r="P53" s="55"/>
      <c r="Q53" s="54">
        <v>2606.86383862</v>
      </c>
      <c r="R53" s="55"/>
      <c r="S53" s="55"/>
      <c r="T53" s="55"/>
      <c r="U53" s="55"/>
      <c r="V53" s="54"/>
      <c r="W53" s="55"/>
      <c r="X53" s="55"/>
      <c r="Y53" s="55"/>
      <c r="Z53" s="55"/>
      <c r="AA53" s="54"/>
      <c r="AB53" s="55"/>
      <c r="AC53" s="55"/>
      <c r="AD53" s="55"/>
      <c r="AE53" s="55"/>
      <c r="AF53" s="54"/>
      <c r="AG53" s="55"/>
      <c r="AH53" s="55"/>
      <c r="AI53" s="55"/>
      <c r="AJ53" s="55"/>
      <c r="AK53" s="54"/>
      <c r="AL53" s="55"/>
      <c r="AM53" s="55"/>
      <c r="AN53" s="55"/>
      <c r="AO53" s="55"/>
      <c r="AP53" s="54">
        <v>0</v>
      </c>
      <c r="AQ53" s="55"/>
      <c r="AR53" s="55"/>
      <c r="AS53" s="55"/>
      <c r="AT53" s="55"/>
      <c r="AU53" s="54">
        <v>0</v>
      </c>
      <c r="AV53" s="55"/>
      <c r="AW53" s="55"/>
      <c r="AX53" s="55"/>
      <c r="AY53" s="55"/>
      <c r="AZ53" s="54">
        <v>0</v>
      </c>
      <c r="BA53" s="55"/>
      <c r="BB53" s="55"/>
      <c r="BC53" s="55"/>
      <c r="BD53" s="55"/>
      <c r="BE53" s="54">
        <f>AA53+AP53</f>
        <v>0</v>
      </c>
      <c r="BF53" s="55"/>
      <c r="BG53" s="55"/>
      <c r="BH53" s="55"/>
      <c r="BI53" s="55"/>
      <c r="BJ53" s="54">
        <f>AF53+AU53</f>
        <v>0</v>
      </c>
      <c r="BK53" s="55"/>
      <c r="BL53" s="55"/>
      <c r="BM53" s="55"/>
      <c r="BN53" s="55"/>
      <c r="BO53" s="54">
        <f>AK53+AZ53</f>
        <v>0</v>
      </c>
      <c r="BP53" s="55"/>
      <c r="BQ53" s="55"/>
      <c r="BR53" s="55"/>
      <c r="BS53" s="55"/>
    </row>
    <row r="54" spans="1:71" s="3" customFormat="1" ht="9.75" customHeight="1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9"/>
      <c r="L54" s="54"/>
      <c r="M54" s="55"/>
      <c r="N54" s="55"/>
      <c r="O54" s="55"/>
      <c r="P54" s="55"/>
      <c r="Q54" s="54"/>
      <c r="R54" s="55"/>
      <c r="S54" s="55"/>
      <c r="T54" s="55"/>
      <c r="U54" s="55"/>
      <c r="V54" s="54"/>
      <c r="W54" s="55"/>
      <c r="X54" s="55"/>
      <c r="Y54" s="55"/>
      <c r="Z54" s="55"/>
      <c r="AA54" s="54"/>
      <c r="AB54" s="55"/>
      <c r="AC54" s="55"/>
      <c r="AD54" s="55"/>
      <c r="AE54" s="55"/>
      <c r="AF54" s="54"/>
      <c r="AG54" s="55"/>
      <c r="AH54" s="55"/>
      <c r="AI54" s="55"/>
      <c r="AJ54" s="55"/>
      <c r="AK54" s="54"/>
      <c r="AL54" s="55"/>
      <c r="AM54" s="55"/>
      <c r="AN54" s="55"/>
      <c r="AO54" s="55"/>
      <c r="AP54" s="54"/>
      <c r="AQ54" s="55"/>
      <c r="AR54" s="55"/>
      <c r="AS54" s="55"/>
      <c r="AT54" s="55"/>
      <c r="AU54" s="54"/>
      <c r="AV54" s="55"/>
      <c r="AW54" s="55"/>
      <c r="AX54" s="55"/>
      <c r="AY54" s="55"/>
      <c r="AZ54" s="54"/>
      <c r="BA54" s="55"/>
      <c r="BB54" s="55"/>
      <c r="BC54" s="55"/>
      <c r="BD54" s="55"/>
      <c r="BE54" s="54"/>
      <c r="BF54" s="55"/>
      <c r="BG54" s="55"/>
      <c r="BH54" s="55"/>
      <c r="BI54" s="55"/>
      <c r="BJ54" s="54"/>
      <c r="BK54" s="55"/>
      <c r="BL54" s="55"/>
      <c r="BM54" s="55"/>
      <c r="BN54" s="55"/>
      <c r="BO54" s="54"/>
      <c r="BP54" s="55"/>
      <c r="BQ54" s="55"/>
      <c r="BR54" s="55"/>
      <c r="BS54" s="55"/>
    </row>
    <row r="55" spans="1:71" s="3" customFormat="1" ht="9.75" customHeight="1">
      <c r="A55" s="127" t="s">
        <v>25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9"/>
      <c r="L55" s="54">
        <v>6799.403238334</v>
      </c>
      <c r="M55" s="55"/>
      <c r="N55" s="55"/>
      <c r="O55" s="55"/>
      <c r="P55" s="55"/>
      <c r="Q55" s="54">
        <v>8018.762223333999</v>
      </c>
      <c r="R55" s="55"/>
      <c r="S55" s="55"/>
      <c r="T55" s="55"/>
      <c r="U55" s="55"/>
      <c r="V55" s="54">
        <v>16008</v>
      </c>
      <c r="W55" s="55"/>
      <c r="X55" s="55"/>
      <c r="Y55" s="55"/>
      <c r="Z55" s="55"/>
      <c r="AA55" s="54">
        <v>16858</v>
      </c>
      <c r="AB55" s="55"/>
      <c r="AC55" s="55"/>
      <c r="AD55" s="55"/>
      <c r="AE55" s="55"/>
      <c r="AF55" s="54">
        <v>16062</v>
      </c>
      <c r="AG55" s="55"/>
      <c r="AH55" s="55"/>
      <c r="AI55" s="55"/>
      <c r="AJ55" s="55"/>
      <c r="AK55" s="54">
        <v>16082</v>
      </c>
      <c r="AL55" s="55"/>
      <c r="AM55" s="55"/>
      <c r="AN55" s="55"/>
      <c r="AO55" s="55"/>
      <c r="AP55" s="54">
        <v>3497</v>
      </c>
      <c r="AQ55" s="55"/>
      <c r="AR55" s="55"/>
      <c r="AS55" s="55"/>
      <c r="AT55" s="55"/>
      <c r="AU55" s="54">
        <v>4352</v>
      </c>
      <c r="AV55" s="55"/>
      <c r="AW55" s="55"/>
      <c r="AX55" s="55"/>
      <c r="AY55" s="55"/>
      <c r="AZ55" s="54">
        <v>4754</v>
      </c>
      <c r="BA55" s="55"/>
      <c r="BB55" s="55"/>
      <c r="BC55" s="55"/>
      <c r="BD55" s="55"/>
      <c r="BE55" s="54">
        <f>AA55+AP55</f>
        <v>20355</v>
      </c>
      <c r="BF55" s="55"/>
      <c r="BG55" s="55"/>
      <c r="BH55" s="55"/>
      <c r="BI55" s="55"/>
      <c r="BJ55" s="54">
        <f>AF55+AU55</f>
        <v>20414</v>
      </c>
      <c r="BK55" s="55"/>
      <c r="BL55" s="55"/>
      <c r="BM55" s="55"/>
      <c r="BN55" s="55"/>
      <c r="BO55" s="54">
        <f>AK55+AZ55</f>
        <v>20836</v>
      </c>
      <c r="BP55" s="55"/>
      <c r="BQ55" s="55"/>
      <c r="BR55" s="55"/>
      <c r="BS55" s="55"/>
    </row>
    <row r="56" spans="1:71" s="3" customFormat="1" ht="9.75" customHeight="1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9"/>
      <c r="L56" s="54"/>
      <c r="M56" s="55"/>
      <c r="N56" s="55"/>
      <c r="O56" s="55"/>
      <c r="P56" s="55"/>
      <c r="Q56" s="54"/>
      <c r="R56" s="55"/>
      <c r="S56" s="55"/>
      <c r="T56" s="55"/>
      <c r="U56" s="55"/>
      <c r="V56" s="54"/>
      <c r="W56" s="55"/>
      <c r="X56" s="55"/>
      <c r="Y56" s="55"/>
      <c r="Z56" s="55"/>
      <c r="AA56" s="54"/>
      <c r="AB56" s="55"/>
      <c r="AC56" s="55"/>
      <c r="AD56" s="55"/>
      <c r="AE56" s="55"/>
      <c r="AF56" s="54"/>
      <c r="AG56" s="55"/>
      <c r="AH56" s="55"/>
      <c r="AI56" s="55"/>
      <c r="AJ56" s="55"/>
      <c r="AK56" s="54"/>
      <c r="AL56" s="55"/>
      <c r="AM56" s="55"/>
      <c r="AN56" s="55"/>
      <c r="AO56" s="55"/>
      <c r="AP56" s="54"/>
      <c r="AQ56" s="55"/>
      <c r="AR56" s="55"/>
      <c r="AS56" s="55"/>
      <c r="AT56" s="55"/>
      <c r="AU56" s="54"/>
      <c r="AV56" s="55"/>
      <c r="AW56" s="55"/>
      <c r="AX56" s="55"/>
      <c r="AY56" s="55"/>
      <c r="AZ56" s="54"/>
      <c r="BA56" s="55"/>
      <c r="BB56" s="55"/>
      <c r="BC56" s="55"/>
      <c r="BD56" s="55"/>
      <c r="BE56" s="54"/>
      <c r="BF56" s="55"/>
      <c r="BG56" s="55"/>
      <c r="BH56" s="55"/>
      <c r="BI56" s="55"/>
      <c r="BJ56" s="54"/>
      <c r="BK56" s="55"/>
      <c r="BL56" s="55"/>
      <c r="BM56" s="55"/>
      <c r="BN56" s="55"/>
      <c r="BO56" s="54"/>
      <c r="BP56" s="55"/>
      <c r="BQ56" s="55"/>
      <c r="BR56" s="55"/>
      <c r="BS56" s="55"/>
    </row>
    <row r="57" spans="1:71" s="3" customFormat="1" ht="9.75" customHeight="1">
      <c r="A57" s="127" t="s">
        <v>26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9"/>
      <c r="L57" s="54"/>
      <c r="M57" s="55"/>
      <c r="N57" s="55"/>
      <c r="O57" s="55"/>
      <c r="P57" s="55"/>
      <c r="Q57" s="54"/>
      <c r="R57" s="55"/>
      <c r="S57" s="55"/>
      <c r="T57" s="55"/>
      <c r="U57" s="55"/>
      <c r="V57" s="54"/>
      <c r="W57" s="55"/>
      <c r="X57" s="55"/>
      <c r="Y57" s="55"/>
      <c r="Z57" s="55"/>
      <c r="AA57" s="54">
        <v>0</v>
      </c>
      <c r="AB57" s="55"/>
      <c r="AC57" s="55"/>
      <c r="AD57" s="55"/>
      <c r="AE57" s="55"/>
      <c r="AF57" s="54">
        <v>0</v>
      </c>
      <c r="AG57" s="55"/>
      <c r="AH57" s="55"/>
      <c r="AI57" s="55"/>
      <c r="AJ57" s="55"/>
      <c r="AK57" s="54">
        <v>0</v>
      </c>
      <c r="AL57" s="55"/>
      <c r="AM57" s="55"/>
      <c r="AN57" s="55"/>
      <c r="AO57" s="55"/>
      <c r="AP57" s="54">
        <v>0</v>
      </c>
      <c r="AQ57" s="55"/>
      <c r="AR57" s="55"/>
      <c r="AS57" s="55"/>
      <c r="AT57" s="55"/>
      <c r="AU57" s="54">
        <v>0</v>
      </c>
      <c r="AV57" s="55"/>
      <c r="AW57" s="55"/>
      <c r="AX57" s="55"/>
      <c r="AY57" s="55"/>
      <c r="AZ57" s="54">
        <v>0</v>
      </c>
      <c r="BA57" s="55"/>
      <c r="BB57" s="55"/>
      <c r="BC57" s="55"/>
      <c r="BD57" s="55"/>
      <c r="BE57" s="54">
        <f>AA57+AP57</f>
        <v>0</v>
      </c>
      <c r="BF57" s="55"/>
      <c r="BG57" s="55"/>
      <c r="BH57" s="55"/>
      <c r="BI57" s="55"/>
      <c r="BJ57" s="54">
        <f>AF57+AU57</f>
        <v>0</v>
      </c>
      <c r="BK57" s="55"/>
      <c r="BL57" s="55"/>
      <c r="BM57" s="55"/>
      <c r="BN57" s="55"/>
      <c r="BO57" s="54">
        <f>AK57+AZ57</f>
        <v>0</v>
      </c>
      <c r="BP57" s="55"/>
      <c r="BQ57" s="55"/>
      <c r="BR57" s="55"/>
      <c r="BS57" s="55"/>
    </row>
    <row r="58" spans="1:71" s="3" customFormat="1" ht="9.75" customHeight="1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9"/>
      <c r="L58" s="54"/>
      <c r="M58" s="55"/>
      <c r="N58" s="55"/>
      <c r="O58" s="55"/>
      <c r="P58" s="55"/>
      <c r="Q58" s="54"/>
      <c r="R58" s="55"/>
      <c r="S58" s="55"/>
      <c r="T58" s="55"/>
      <c r="U58" s="55"/>
      <c r="V58" s="54"/>
      <c r="W58" s="55"/>
      <c r="X58" s="55"/>
      <c r="Y58" s="55"/>
      <c r="Z58" s="55"/>
      <c r="AA58" s="54"/>
      <c r="AB58" s="55"/>
      <c r="AC58" s="55"/>
      <c r="AD58" s="55"/>
      <c r="AE58" s="55"/>
      <c r="AF58" s="54"/>
      <c r="AG58" s="55"/>
      <c r="AH58" s="55"/>
      <c r="AI58" s="55"/>
      <c r="AJ58" s="55"/>
      <c r="AK58" s="54"/>
      <c r="AL58" s="55"/>
      <c r="AM58" s="55"/>
      <c r="AN58" s="55"/>
      <c r="AO58" s="55"/>
      <c r="AP58" s="54"/>
      <c r="AQ58" s="55"/>
      <c r="AR58" s="55"/>
      <c r="AS58" s="55"/>
      <c r="AT58" s="55"/>
      <c r="AU58" s="54"/>
      <c r="AV58" s="55"/>
      <c r="AW58" s="55"/>
      <c r="AX58" s="55"/>
      <c r="AY58" s="55"/>
      <c r="AZ58" s="54"/>
      <c r="BA58" s="55"/>
      <c r="BB58" s="55"/>
      <c r="BC58" s="55"/>
      <c r="BD58" s="55"/>
      <c r="BE58" s="54"/>
      <c r="BF58" s="55"/>
      <c r="BG58" s="55"/>
      <c r="BH58" s="55"/>
      <c r="BI58" s="55"/>
      <c r="BJ58" s="54"/>
      <c r="BK58" s="55"/>
      <c r="BL58" s="55"/>
      <c r="BM58" s="55"/>
      <c r="BN58" s="55"/>
      <c r="BO58" s="54"/>
      <c r="BP58" s="55"/>
      <c r="BQ58" s="55"/>
      <c r="BR58" s="55"/>
      <c r="BS58" s="55"/>
    </row>
    <row r="59" spans="1:71" s="3" customFormat="1" ht="9.75" customHeight="1">
      <c r="A59" s="124" t="s">
        <v>27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6"/>
      <c r="L59" s="54">
        <f>+L61</f>
        <v>167.500483794</v>
      </c>
      <c r="M59" s="55"/>
      <c r="N59" s="55"/>
      <c r="O59" s="55"/>
      <c r="P59" s="55"/>
      <c r="Q59" s="54">
        <f>+Q61</f>
        <v>167.500483794</v>
      </c>
      <c r="R59" s="55"/>
      <c r="S59" s="55"/>
      <c r="T59" s="55"/>
      <c r="U59" s="55"/>
      <c r="V59" s="54">
        <v>1592</v>
      </c>
      <c r="W59" s="55"/>
      <c r="X59" s="55"/>
      <c r="Y59" s="55"/>
      <c r="Z59" s="55"/>
      <c r="AA59" s="54">
        <v>762</v>
      </c>
      <c r="AB59" s="55"/>
      <c r="AC59" s="55"/>
      <c r="AD59" s="55"/>
      <c r="AE59" s="55"/>
      <c r="AF59" s="54">
        <v>2151</v>
      </c>
      <c r="AG59" s="55"/>
      <c r="AH59" s="55"/>
      <c r="AI59" s="55"/>
      <c r="AJ59" s="55"/>
      <c r="AK59" s="54">
        <v>2208</v>
      </c>
      <c r="AL59" s="55"/>
      <c r="AM59" s="55"/>
      <c r="AN59" s="55"/>
      <c r="AO59" s="55"/>
      <c r="AP59" s="54">
        <f>+AP61</f>
        <v>0</v>
      </c>
      <c r="AQ59" s="55"/>
      <c r="AR59" s="55"/>
      <c r="AS59" s="55"/>
      <c r="AT59" s="55"/>
      <c r="AU59" s="54">
        <f>+AU61</f>
        <v>0</v>
      </c>
      <c r="AV59" s="55"/>
      <c r="AW59" s="55"/>
      <c r="AX59" s="55"/>
      <c r="AY59" s="55"/>
      <c r="AZ59" s="54">
        <f>+AZ61</f>
        <v>0</v>
      </c>
      <c r="BA59" s="55"/>
      <c r="BB59" s="55"/>
      <c r="BC59" s="55"/>
      <c r="BD59" s="55"/>
      <c r="BE59" s="54">
        <f>+BE61</f>
        <v>0</v>
      </c>
      <c r="BF59" s="55"/>
      <c r="BG59" s="55"/>
      <c r="BH59" s="55"/>
      <c r="BI59" s="55"/>
      <c r="BJ59" s="54">
        <f>+BJ61</f>
        <v>0</v>
      </c>
      <c r="BK59" s="55"/>
      <c r="BL59" s="55"/>
      <c r="BM59" s="55"/>
      <c r="BN59" s="55"/>
      <c r="BO59" s="54">
        <f>+BO61</f>
        <v>0</v>
      </c>
      <c r="BP59" s="55"/>
      <c r="BQ59" s="55"/>
      <c r="BR59" s="55"/>
      <c r="BS59" s="55"/>
    </row>
    <row r="60" spans="1:71" s="3" customFormat="1" ht="9.75" customHeight="1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6"/>
      <c r="L60" s="54"/>
      <c r="M60" s="55"/>
      <c r="N60" s="55"/>
      <c r="O60" s="55"/>
      <c r="P60" s="55"/>
      <c r="Q60" s="54"/>
      <c r="R60" s="55"/>
      <c r="S60" s="55"/>
      <c r="T60" s="55"/>
      <c r="U60" s="55"/>
      <c r="V60" s="54"/>
      <c r="W60" s="55"/>
      <c r="X60" s="55"/>
      <c r="Y60" s="55"/>
      <c r="Z60" s="55"/>
      <c r="AA60" s="54"/>
      <c r="AB60" s="55"/>
      <c r="AC60" s="55"/>
      <c r="AD60" s="55"/>
      <c r="AE60" s="55"/>
      <c r="AF60" s="54"/>
      <c r="AG60" s="55"/>
      <c r="AH60" s="55"/>
      <c r="AI60" s="55"/>
      <c r="AJ60" s="55"/>
      <c r="AK60" s="54"/>
      <c r="AL60" s="55"/>
      <c r="AM60" s="55"/>
      <c r="AN60" s="55"/>
      <c r="AO60" s="55"/>
      <c r="AP60" s="54"/>
      <c r="AQ60" s="55"/>
      <c r="AR60" s="55"/>
      <c r="AS60" s="55"/>
      <c r="AT60" s="55"/>
      <c r="AU60" s="54"/>
      <c r="AV60" s="55"/>
      <c r="AW60" s="55"/>
      <c r="AX60" s="55"/>
      <c r="AY60" s="55"/>
      <c r="AZ60" s="54"/>
      <c r="BA60" s="55"/>
      <c r="BB60" s="55"/>
      <c r="BC60" s="55"/>
      <c r="BD60" s="55"/>
      <c r="BE60" s="54"/>
      <c r="BF60" s="55"/>
      <c r="BG60" s="55"/>
      <c r="BH60" s="55"/>
      <c r="BI60" s="55"/>
      <c r="BJ60" s="54"/>
      <c r="BK60" s="55"/>
      <c r="BL60" s="55"/>
      <c r="BM60" s="55"/>
      <c r="BN60" s="55"/>
      <c r="BO60" s="54"/>
      <c r="BP60" s="55"/>
      <c r="BQ60" s="55"/>
      <c r="BR60" s="55"/>
      <c r="BS60" s="55"/>
    </row>
    <row r="61" spans="1:71" s="3" customFormat="1" ht="9.75" customHeight="1">
      <c r="A61" s="127" t="s">
        <v>28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9"/>
      <c r="L61" s="54">
        <v>167.500483794</v>
      </c>
      <c r="M61" s="55"/>
      <c r="N61" s="55"/>
      <c r="O61" s="55"/>
      <c r="P61" s="55"/>
      <c r="Q61" s="54">
        <v>167.500483794</v>
      </c>
      <c r="R61" s="55"/>
      <c r="S61" s="55"/>
      <c r="T61" s="55"/>
      <c r="U61" s="55"/>
      <c r="V61" s="54">
        <v>0</v>
      </c>
      <c r="W61" s="55"/>
      <c r="X61" s="55"/>
      <c r="Y61" s="55"/>
      <c r="Z61" s="55"/>
      <c r="AA61" s="54">
        <v>0</v>
      </c>
      <c r="AB61" s="55"/>
      <c r="AC61" s="55"/>
      <c r="AD61" s="55"/>
      <c r="AE61" s="55"/>
      <c r="AF61" s="54">
        <v>0</v>
      </c>
      <c r="AG61" s="55"/>
      <c r="AH61" s="55"/>
      <c r="AI61" s="55"/>
      <c r="AJ61" s="55"/>
      <c r="AK61" s="54">
        <v>0</v>
      </c>
      <c r="AL61" s="55"/>
      <c r="AM61" s="55"/>
      <c r="AN61" s="55"/>
      <c r="AO61" s="55"/>
      <c r="AP61" s="54">
        <v>0</v>
      </c>
      <c r="AQ61" s="55"/>
      <c r="AR61" s="55"/>
      <c r="AS61" s="55"/>
      <c r="AT61" s="55"/>
      <c r="AU61" s="54">
        <v>0</v>
      </c>
      <c r="AV61" s="55"/>
      <c r="AW61" s="55"/>
      <c r="AX61" s="55"/>
      <c r="AY61" s="55"/>
      <c r="AZ61" s="54">
        <v>0</v>
      </c>
      <c r="BA61" s="55"/>
      <c r="BB61" s="55"/>
      <c r="BC61" s="55"/>
      <c r="BD61" s="55"/>
      <c r="BE61" s="54">
        <f>AA61+AP61</f>
        <v>0</v>
      </c>
      <c r="BF61" s="55"/>
      <c r="BG61" s="55"/>
      <c r="BH61" s="55"/>
      <c r="BI61" s="55"/>
      <c r="BJ61" s="54">
        <f>AF61+AU61</f>
        <v>0</v>
      </c>
      <c r="BK61" s="55"/>
      <c r="BL61" s="55"/>
      <c r="BM61" s="55"/>
      <c r="BN61" s="55"/>
      <c r="BO61" s="54">
        <f>AK61+AZ61</f>
        <v>0</v>
      </c>
      <c r="BP61" s="55"/>
      <c r="BQ61" s="55"/>
      <c r="BR61" s="55"/>
      <c r="BS61" s="55"/>
    </row>
    <row r="62" spans="1:71" s="3" customFormat="1" ht="9.75" customHeight="1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9"/>
      <c r="L62" s="54"/>
      <c r="M62" s="55"/>
      <c r="N62" s="55"/>
      <c r="O62" s="55"/>
      <c r="P62" s="55"/>
      <c r="Q62" s="54"/>
      <c r="R62" s="55"/>
      <c r="S62" s="55"/>
      <c r="T62" s="55"/>
      <c r="U62" s="55"/>
      <c r="V62" s="54"/>
      <c r="W62" s="55"/>
      <c r="X62" s="55"/>
      <c r="Y62" s="55"/>
      <c r="Z62" s="55"/>
      <c r="AA62" s="54"/>
      <c r="AB62" s="55"/>
      <c r="AC62" s="55"/>
      <c r="AD62" s="55"/>
      <c r="AE62" s="55"/>
      <c r="AF62" s="54"/>
      <c r="AG62" s="55"/>
      <c r="AH62" s="55"/>
      <c r="AI62" s="55"/>
      <c r="AJ62" s="55"/>
      <c r="AK62" s="54"/>
      <c r="AL62" s="55"/>
      <c r="AM62" s="55"/>
      <c r="AN62" s="55"/>
      <c r="AO62" s="55"/>
      <c r="AP62" s="54"/>
      <c r="AQ62" s="55"/>
      <c r="AR62" s="55"/>
      <c r="AS62" s="55"/>
      <c r="AT62" s="55"/>
      <c r="AU62" s="54"/>
      <c r="AV62" s="55"/>
      <c r="AW62" s="55"/>
      <c r="AX62" s="55"/>
      <c r="AY62" s="55"/>
      <c r="AZ62" s="54"/>
      <c r="BA62" s="55"/>
      <c r="BB62" s="55"/>
      <c r="BC62" s="55"/>
      <c r="BD62" s="55"/>
      <c r="BE62" s="54"/>
      <c r="BF62" s="55"/>
      <c r="BG62" s="55"/>
      <c r="BH62" s="55"/>
      <c r="BI62" s="55"/>
      <c r="BJ62" s="54"/>
      <c r="BK62" s="55"/>
      <c r="BL62" s="55"/>
      <c r="BM62" s="55"/>
      <c r="BN62" s="55"/>
      <c r="BO62" s="54"/>
      <c r="BP62" s="55"/>
      <c r="BQ62" s="55"/>
      <c r="BR62" s="55"/>
      <c r="BS62" s="55"/>
    </row>
    <row r="63" spans="1:71" s="6" customFormat="1" ht="7.5" customHeight="1">
      <c r="A63" s="110" t="s">
        <v>29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2"/>
      <c r="L63" s="44">
        <f>+L65+L67+L69+L71+L73</f>
        <v>822.047187</v>
      </c>
      <c r="M63" s="45"/>
      <c r="N63" s="45"/>
      <c r="O63" s="45"/>
      <c r="P63" s="45"/>
      <c r="Q63" s="44">
        <f>+Q65+Q67+Q69+Q71+Q73</f>
        <v>1025.4458730000001</v>
      </c>
      <c r="R63" s="45"/>
      <c r="S63" s="45"/>
      <c r="T63" s="45"/>
      <c r="U63" s="45"/>
      <c r="V63" s="44">
        <f>+V65+V67+V69+V71+V73</f>
        <v>0</v>
      </c>
      <c r="W63" s="45"/>
      <c r="X63" s="45"/>
      <c r="Y63" s="45"/>
      <c r="Z63" s="45"/>
      <c r="AA63" s="44">
        <f>+AA65+AA67+AA69+AA71+AA73</f>
        <v>40</v>
      </c>
      <c r="AB63" s="45"/>
      <c r="AC63" s="45"/>
      <c r="AD63" s="45"/>
      <c r="AE63" s="45"/>
      <c r="AF63" s="44">
        <f>+AF65+AF67+AF69+AF71+AF73</f>
        <v>50</v>
      </c>
      <c r="AG63" s="45"/>
      <c r="AH63" s="45"/>
      <c r="AI63" s="45"/>
      <c r="AJ63" s="45"/>
      <c r="AK63" s="44">
        <f>+AK65+AK67+AK69+AK71+AK73</f>
        <v>50</v>
      </c>
      <c r="AL63" s="45"/>
      <c r="AM63" s="45"/>
      <c r="AN63" s="45"/>
      <c r="AO63" s="45"/>
      <c r="AP63" s="44">
        <f>+AP65+AP67+AP69+AP71+AP73</f>
        <v>100</v>
      </c>
      <c r="AQ63" s="45"/>
      <c r="AR63" s="45"/>
      <c r="AS63" s="45"/>
      <c r="AT63" s="45"/>
      <c r="AU63" s="44">
        <f>+AU65+AU67+AU69+AU71+AU73</f>
        <v>200</v>
      </c>
      <c r="AV63" s="45"/>
      <c r="AW63" s="45"/>
      <c r="AX63" s="45"/>
      <c r="AY63" s="45"/>
      <c r="AZ63" s="44">
        <f>+AZ65+AZ67+AZ69+AZ71+AZ73</f>
        <v>250</v>
      </c>
      <c r="BA63" s="45"/>
      <c r="BB63" s="45"/>
      <c r="BC63" s="45"/>
      <c r="BD63" s="45"/>
      <c r="BE63" s="44">
        <f>+BE65+BE67+BE69+BE71+BE73</f>
        <v>140</v>
      </c>
      <c r="BF63" s="45"/>
      <c r="BG63" s="45"/>
      <c r="BH63" s="45"/>
      <c r="BI63" s="45"/>
      <c r="BJ63" s="44">
        <f>+BJ65+BJ67+BJ69+BJ71+BJ73</f>
        <v>250</v>
      </c>
      <c r="BK63" s="45"/>
      <c r="BL63" s="45"/>
      <c r="BM63" s="45"/>
      <c r="BN63" s="45"/>
      <c r="BO63" s="44">
        <f>+BO65+BO67+BO69+BO71+BO73</f>
        <v>300</v>
      </c>
      <c r="BP63" s="45"/>
      <c r="BQ63" s="45"/>
      <c r="BR63" s="45"/>
      <c r="BS63" s="45"/>
    </row>
    <row r="64" spans="1:71" s="6" customFormat="1" ht="7.5" customHeight="1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2"/>
      <c r="L64" s="44"/>
      <c r="M64" s="45"/>
      <c r="N64" s="45"/>
      <c r="O64" s="45"/>
      <c r="P64" s="45"/>
      <c r="Q64" s="44"/>
      <c r="R64" s="45"/>
      <c r="S64" s="45"/>
      <c r="T64" s="45"/>
      <c r="U64" s="45"/>
      <c r="V64" s="44"/>
      <c r="W64" s="45"/>
      <c r="X64" s="45"/>
      <c r="Y64" s="45"/>
      <c r="Z64" s="45"/>
      <c r="AA64" s="44"/>
      <c r="AB64" s="45"/>
      <c r="AC64" s="45"/>
      <c r="AD64" s="45"/>
      <c r="AE64" s="45"/>
      <c r="AF64" s="44"/>
      <c r="AG64" s="45"/>
      <c r="AH64" s="45"/>
      <c r="AI64" s="45"/>
      <c r="AJ64" s="45"/>
      <c r="AK64" s="44"/>
      <c r="AL64" s="45"/>
      <c r="AM64" s="45"/>
      <c r="AN64" s="45"/>
      <c r="AO64" s="45"/>
      <c r="AP64" s="44"/>
      <c r="AQ64" s="45"/>
      <c r="AR64" s="45"/>
      <c r="AS64" s="45"/>
      <c r="AT64" s="45"/>
      <c r="AU64" s="44"/>
      <c r="AV64" s="45"/>
      <c r="AW64" s="45"/>
      <c r="AX64" s="45"/>
      <c r="AY64" s="45"/>
      <c r="AZ64" s="44"/>
      <c r="BA64" s="45"/>
      <c r="BB64" s="45"/>
      <c r="BC64" s="45"/>
      <c r="BD64" s="45"/>
      <c r="BE64" s="44"/>
      <c r="BF64" s="45"/>
      <c r="BG64" s="45"/>
      <c r="BH64" s="45"/>
      <c r="BI64" s="45"/>
      <c r="BJ64" s="44"/>
      <c r="BK64" s="45"/>
      <c r="BL64" s="45"/>
      <c r="BM64" s="45"/>
      <c r="BN64" s="45"/>
      <c r="BO64" s="44"/>
      <c r="BP64" s="45"/>
      <c r="BQ64" s="45"/>
      <c r="BR64" s="45"/>
      <c r="BS64" s="45"/>
    </row>
    <row r="65" spans="1:71" s="3" customFormat="1" ht="9.75" customHeight="1">
      <c r="A65" s="127" t="s">
        <v>30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9"/>
      <c r="L65" s="54">
        <v>0</v>
      </c>
      <c r="M65" s="55"/>
      <c r="N65" s="55"/>
      <c r="O65" s="55"/>
      <c r="P65" s="55"/>
      <c r="Q65" s="54">
        <v>34.104553</v>
      </c>
      <c r="R65" s="55"/>
      <c r="S65" s="55"/>
      <c r="T65" s="55"/>
      <c r="U65" s="55"/>
      <c r="V65" s="54">
        <v>0</v>
      </c>
      <c r="W65" s="55"/>
      <c r="X65" s="55"/>
      <c r="Y65" s="55"/>
      <c r="Z65" s="55"/>
      <c r="AA65" s="54">
        <v>0</v>
      </c>
      <c r="AB65" s="55"/>
      <c r="AC65" s="55"/>
      <c r="AD65" s="55"/>
      <c r="AE65" s="55"/>
      <c r="AF65" s="54">
        <v>0</v>
      </c>
      <c r="AG65" s="55"/>
      <c r="AH65" s="55"/>
      <c r="AI65" s="55"/>
      <c r="AJ65" s="55"/>
      <c r="AK65" s="54">
        <v>0</v>
      </c>
      <c r="AL65" s="55"/>
      <c r="AM65" s="55"/>
      <c r="AN65" s="55"/>
      <c r="AO65" s="55"/>
      <c r="AP65" s="54">
        <v>0</v>
      </c>
      <c r="AQ65" s="55"/>
      <c r="AR65" s="55"/>
      <c r="AS65" s="55"/>
      <c r="AT65" s="55"/>
      <c r="AU65" s="54">
        <v>0</v>
      </c>
      <c r="AV65" s="55"/>
      <c r="AW65" s="55"/>
      <c r="AX65" s="55"/>
      <c r="AY65" s="55"/>
      <c r="AZ65" s="54">
        <v>0</v>
      </c>
      <c r="BA65" s="55"/>
      <c r="BB65" s="55"/>
      <c r="BC65" s="55"/>
      <c r="BD65" s="55"/>
      <c r="BE65" s="54">
        <f>AA65+AP65</f>
        <v>0</v>
      </c>
      <c r="BF65" s="55"/>
      <c r="BG65" s="55"/>
      <c r="BH65" s="55"/>
      <c r="BI65" s="55"/>
      <c r="BJ65" s="54">
        <f>AF65+AU65</f>
        <v>0</v>
      </c>
      <c r="BK65" s="55"/>
      <c r="BL65" s="55"/>
      <c r="BM65" s="55"/>
      <c r="BN65" s="55"/>
      <c r="BO65" s="54">
        <f>AK65+AZ65</f>
        <v>0</v>
      </c>
      <c r="BP65" s="55"/>
      <c r="BQ65" s="55"/>
      <c r="BR65" s="55"/>
      <c r="BS65" s="55"/>
    </row>
    <row r="66" spans="1:71" s="3" customFormat="1" ht="9.75" customHeight="1">
      <c r="A66" s="127"/>
      <c r="B66" s="128"/>
      <c r="C66" s="128"/>
      <c r="D66" s="128"/>
      <c r="E66" s="128"/>
      <c r="F66" s="128"/>
      <c r="G66" s="128"/>
      <c r="H66" s="128"/>
      <c r="I66" s="128"/>
      <c r="J66" s="128"/>
      <c r="K66" s="129"/>
      <c r="L66" s="54"/>
      <c r="M66" s="55"/>
      <c r="N66" s="55"/>
      <c r="O66" s="55"/>
      <c r="P66" s="55"/>
      <c r="Q66" s="54"/>
      <c r="R66" s="55"/>
      <c r="S66" s="55"/>
      <c r="T66" s="55"/>
      <c r="U66" s="55"/>
      <c r="V66" s="54"/>
      <c r="W66" s="55"/>
      <c r="X66" s="55"/>
      <c r="Y66" s="55"/>
      <c r="Z66" s="55"/>
      <c r="AA66" s="54"/>
      <c r="AB66" s="55"/>
      <c r="AC66" s="55"/>
      <c r="AD66" s="55"/>
      <c r="AE66" s="55"/>
      <c r="AF66" s="54"/>
      <c r="AG66" s="55"/>
      <c r="AH66" s="55"/>
      <c r="AI66" s="55"/>
      <c r="AJ66" s="55"/>
      <c r="AK66" s="54"/>
      <c r="AL66" s="55"/>
      <c r="AM66" s="55"/>
      <c r="AN66" s="55"/>
      <c r="AO66" s="55"/>
      <c r="AP66" s="54"/>
      <c r="AQ66" s="55"/>
      <c r="AR66" s="55"/>
      <c r="AS66" s="55"/>
      <c r="AT66" s="55"/>
      <c r="AU66" s="54"/>
      <c r="AV66" s="55"/>
      <c r="AW66" s="55"/>
      <c r="AX66" s="55"/>
      <c r="AY66" s="55"/>
      <c r="AZ66" s="54"/>
      <c r="BA66" s="55"/>
      <c r="BB66" s="55"/>
      <c r="BC66" s="55"/>
      <c r="BD66" s="55"/>
      <c r="BE66" s="54"/>
      <c r="BF66" s="55"/>
      <c r="BG66" s="55"/>
      <c r="BH66" s="55"/>
      <c r="BI66" s="55"/>
      <c r="BJ66" s="54"/>
      <c r="BK66" s="55"/>
      <c r="BL66" s="55"/>
      <c r="BM66" s="55"/>
      <c r="BN66" s="55"/>
      <c r="BO66" s="54"/>
      <c r="BP66" s="55"/>
      <c r="BQ66" s="55"/>
      <c r="BR66" s="55"/>
      <c r="BS66" s="55"/>
    </row>
    <row r="67" spans="1:71" s="3" customFormat="1" ht="9.75" customHeight="1">
      <c r="A67" s="127" t="s">
        <v>31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9"/>
      <c r="L67" s="54">
        <v>511.622503</v>
      </c>
      <c r="M67" s="55"/>
      <c r="N67" s="55"/>
      <c r="O67" s="55"/>
      <c r="P67" s="55"/>
      <c r="Q67" s="54">
        <v>600.762504</v>
      </c>
      <c r="R67" s="55"/>
      <c r="S67" s="55"/>
      <c r="T67" s="55"/>
      <c r="U67" s="55"/>
      <c r="V67" s="54">
        <v>0</v>
      </c>
      <c r="W67" s="55"/>
      <c r="X67" s="55"/>
      <c r="Y67" s="55"/>
      <c r="Z67" s="55"/>
      <c r="AA67" s="54">
        <v>0</v>
      </c>
      <c r="AB67" s="55"/>
      <c r="AC67" s="55"/>
      <c r="AD67" s="55"/>
      <c r="AE67" s="55"/>
      <c r="AF67" s="54">
        <v>0</v>
      </c>
      <c r="AG67" s="55"/>
      <c r="AH67" s="55"/>
      <c r="AI67" s="55"/>
      <c r="AJ67" s="55"/>
      <c r="AK67" s="54">
        <v>0</v>
      </c>
      <c r="AL67" s="55"/>
      <c r="AM67" s="55"/>
      <c r="AN67" s="55"/>
      <c r="AO67" s="55"/>
      <c r="AP67" s="54">
        <v>0</v>
      </c>
      <c r="AQ67" s="55"/>
      <c r="AR67" s="55"/>
      <c r="AS67" s="55"/>
      <c r="AT67" s="55"/>
      <c r="AU67" s="54">
        <v>0</v>
      </c>
      <c r="AV67" s="55"/>
      <c r="AW67" s="55"/>
      <c r="AX67" s="55"/>
      <c r="AY67" s="55"/>
      <c r="AZ67" s="54">
        <v>0</v>
      </c>
      <c r="BA67" s="55"/>
      <c r="BB67" s="55"/>
      <c r="BC67" s="55"/>
      <c r="BD67" s="55"/>
      <c r="BE67" s="54">
        <f>AA67+AP67</f>
        <v>0</v>
      </c>
      <c r="BF67" s="55"/>
      <c r="BG67" s="55"/>
      <c r="BH67" s="55"/>
      <c r="BI67" s="55"/>
      <c r="BJ67" s="54">
        <f>AF67+AU67</f>
        <v>0</v>
      </c>
      <c r="BK67" s="55"/>
      <c r="BL67" s="55"/>
      <c r="BM67" s="55"/>
      <c r="BN67" s="55"/>
      <c r="BO67" s="54">
        <f>AK67+AZ67</f>
        <v>0</v>
      </c>
      <c r="BP67" s="55"/>
      <c r="BQ67" s="55"/>
      <c r="BR67" s="55"/>
      <c r="BS67" s="55"/>
    </row>
    <row r="68" spans="1:71" s="3" customFormat="1" ht="9.75" customHeight="1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9"/>
      <c r="L68" s="54"/>
      <c r="M68" s="55"/>
      <c r="N68" s="55"/>
      <c r="O68" s="55"/>
      <c r="P68" s="55"/>
      <c r="Q68" s="54"/>
      <c r="R68" s="55"/>
      <c r="S68" s="55"/>
      <c r="T68" s="55"/>
      <c r="U68" s="55"/>
      <c r="V68" s="54"/>
      <c r="W68" s="55"/>
      <c r="X68" s="55"/>
      <c r="Y68" s="55"/>
      <c r="Z68" s="55"/>
      <c r="AA68" s="54"/>
      <c r="AB68" s="55"/>
      <c r="AC68" s="55"/>
      <c r="AD68" s="55"/>
      <c r="AE68" s="55"/>
      <c r="AF68" s="54"/>
      <c r="AG68" s="55"/>
      <c r="AH68" s="55"/>
      <c r="AI68" s="55"/>
      <c r="AJ68" s="55"/>
      <c r="AK68" s="54"/>
      <c r="AL68" s="55"/>
      <c r="AM68" s="55"/>
      <c r="AN68" s="55"/>
      <c r="AO68" s="55"/>
      <c r="AP68" s="54"/>
      <c r="AQ68" s="55"/>
      <c r="AR68" s="55"/>
      <c r="AS68" s="55"/>
      <c r="AT68" s="55"/>
      <c r="AU68" s="54"/>
      <c r="AV68" s="55"/>
      <c r="AW68" s="55"/>
      <c r="AX68" s="55"/>
      <c r="AY68" s="55"/>
      <c r="AZ68" s="54"/>
      <c r="BA68" s="55"/>
      <c r="BB68" s="55"/>
      <c r="BC68" s="55"/>
      <c r="BD68" s="55"/>
      <c r="BE68" s="54"/>
      <c r="BF68" s="55"/>
      <c r="BG68" s="55"/>
      <c r="BH68" s="55"/>
      <c r="BI68" s="55"/>
      <c r="BJ68" s="54"/>
      <c r="BK68" s="55"/>
      <c r="BL68" s="55"/>
      <c r="BM68" s="55"/>
      <c r="BN68" s="55"/>
      <c r="BO68" s="54"/>
      <c r="BP68" s="55"/>
      <c r="BQ68" s="55"/>
      <c r="BR68" s="55"/>
      <c r="BS68" s="55"/>
    </row>
    <row r="69" spans="1:71" s="3" customFormat="1" ht="9.75" customHeight="1">
      <c r="A69" s="127" t="s">
        <v>32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9"/>
      <c r="L69" s="54">
        <v>0</v>
      </c>
      <c r="M69" s="55"/>
      <c r="N69" s="55"/>
      <c r="O69" s="55"/>
      <c r="P69" s="55"/>
      <c r="Q69" s="54">
        <v>0</v>
      </c>
      <c r="R69" s="55"/>
      <c r="S69" s="55"/>
      <c r="T69" s="55"/>
      <c r="U69" s="55"/>
      <c r="V69" s="54">
        <v>0</v>
      </c>
      <c r="W69" s="55"/>
      <c r="X69" s="55"/>
      <c r="Y69" s="55"/>
      <c r="Z69" s="55"/>
      <c r="AA69" s="54">
        <v>0</v>
      </c>
      <c r="AB69" s="55"/>
      <c r="AC69" s="55"/>
      <c r="AD69" s="55"/>
      <c r="AE69" s="55"/>
      <c r="AF69" s="54">
        <v>0</v>
      </c>
      <c r="AG69" s="55"/>
      <c r="AH69" s="55"/>
      <c r="AI69" s="55"/>
      <c r="AJ69" s="55"/>
      <c r="AK69" s="54">
        <v>0</v>
      </c>
      <c r="AL69" s="55"/>
      <c r="AM69" s="55"/>
      <c r="AN69" s="55"/>
      <c r="AO69" s="55"/>
      <c r="AP69" s="54">
        <v>0</v>
      </c>
      <c r="AQ69" s="55"/>
      <c r="AR69" s="55"/>
      <c r="AS69" s="55"/>
      <c r="AT69" s="55"/>
      <c r="AU69" s="54">
        <v>0</v>
      </c>
      <c r="AV69" s="55"/>
      <c r="AW69" s="55"/>
      <c r="AX69" s="55"/>
      <c r="AY69" s="55"/>
      <c r="AZ69" s="54">
        <v>0</v>
      </c>
      <c r="BA69" s="55"/>
      <c r="BB69" s="55"/>
      <c r="BC69" s="55"/>
      <c r="BD69" s="55"/>
      <c r="BE69" s="54">
        <f>AA69+AP69</f>
        <v>0</v>
      </c>
      <c r="BF69" s="55"/>
      <c r="BG69" s="55"/>
      <c r="BH69" s="55"/>
      <c r="BI69" s="55"/>
      <c r="BJ69" s="54">
        <f>AF69+AU69</f>
        <v>0</v>
      </c>
      <c r="BK69" s="55"/>
      <c r="BL69" s="55"/>
      <c r="BM69" s="55"/>
      <c r="BN69" s="55"/>
      <c r="BO69" s="54">
        <f>AK69+AZ69</f>
        <v>0</v>
      </c>
      <c r="BP69" s="55"/>
      <c r="BQ69" s="55"/>
      <c r="BR69" s="55"/>
      <c r="BS69" s="55"/>
    </row>
    <row r="70" spans="1:71" s="3" customFormat="1" ht="9.75" customHeight="1">
      <c r="A70" s="127"/>
      <c r="B70" s="128"/>
      <c r="C70" s="128"/>
      <c r="D70" s="128"/>
      <c r="E70" s="128"/>
      <c r="F70" s="128"/>
      <c r="G70" s="128"/>
      <c r="H70" s="128"/>
      <c r="I70" s="128"/>
      <c r="J70" s="128"/>
      <c r="K70" s="129"/>
      <c r="L70" s="54"/>
      <c r="M70" s="55"/>
      <c r="N70" s="55"/>
      <c r="O70" s="55"/>
      <c r="P70" s="55"/>
      <c r="Q70" s="54"/>
      <c r="R70" s="55"/>
      <c r="S70" s="55"/>
      <c r="T70" s="55"/>
      <c r="U70" s="55"/>
      <c r="V70" s="54"/>
      <c r="W70" s="55"/>
      <c r="X70" s="55"/>
      <c r="Y70" s="55"/>
      <c r="Z70" s="55"/>
      <c r="AA70" s="54"/>
      <c r="AB70" s="55"/>
      <c r="AC70" s="55"/>
      <c r="AD70" s="55"/>
      <c r="AE70" s="55"/>
      <c r="AF70" s="54"/>
      <c r="AG70" s="55"/>
      <c r="AH70" s="55"/>
      <c r="AI70" s="55"/>
      <c r="AJ70" s="55"/>
      <c r="AK70" s="54"/>
      <c r="AL70" s="55"/>
      <c r="AM70" s="55"/>
      <c r="AN70" s="55"/>
      <c r="AO70" s="55"/>
      <c r="AP70" s="54"/>
      <c r="AQ70" s="55"/>
      <c r="AR70" s="55"/>
      <c r="AS70" s="55"/>
      <c r="AT70" s="55"/>
      <c r="AU70" s="54"/>
      <c r="AV70" s="55"/>
      <c r="AW70" s="55"/>
      <c r="AX70" s="55"/>
      <c r="AY70" s="55"/>
      <c r="AZ70" s="54"/>
      <c r="BA70" s="55"/>
      <c r="BB70" s="55"/>
      <c r="BC70" s="55"/>
      <c r="BD70" s="55"/>
      <c r="BE70" s="54"/>
      <c r="BF70" s="55"/>
      <c r="BG70" s="55"/>
      <c r="BH70" s="55"/>
      <c r="BI70" s="55"/>
      <c r="BJ70" s="54"/>
      <c r="BK70" s="55"/>
      <c r="BL70" s="55"/>
      <c r="BM70" s="55"/>
      <c r="BN70" s="55"/>
      <c r="BO70" s="54"/>
      <c r="BP70" s="55"/>
      <c r="BQ70" s="55"/>
      <c r="BR70" s="55"/>
      <c r="BS70" s="55"/>
    </row>
    <row r="71" spans="1:71" s="3" customFormat="1" ht="9.75" customHeight="1">
      <c r="A71" s="127" t="s">
        <v>33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9"/>
      <c r="L71" s="54">
        <v>0</v>
      </c>
      <c r="M71" s="55"/>
      <c r="N71" s="55"/>
      <c r="O71" s="55"/>
      <c r="P71" s="55"/>
      <c r="Q71" s="54">
        <v>0</v>
      </c>
      <c r="R71" s="55"/>
      <c r="S71" s="55"/>
      <c r="T71" s="55"/>
      <c r="U71" s="55"/>
      <c r="V71" s="54">
        <v>0</v>
      </c>
      <c r="W71" s="55"/>
      <c r="X71" s="55"/>
      <c r="Y71" s="55"/>
      <c r="Z71" s="55"/>
      <c r="AA71" s="54">
        <v>0</v>
      </c>
      <c r="AB71" s="55"/>
      <c r="AC71" s="55"/>
      <c r="AD71" s="55"/>
      <c r="AE71" s="55"/>
      <c r="AF71" s="54">
        <v>0</v>
      </c>
      <c r="AG71" s="55"/>
      <c r="AH71" s="55"/>
      <c r="AI71" s="55"/>
      <c r="AJ71" s="55"/>
      <c r="AK71" s="54">
        <v>0</v>
      </c>
      <c r="AL71" s="55"/>
      <c r="AM71" s="55"/>
      <c r="AN71" s="55"/>
      <c r="AO71" s="55"/>
      <c r="AP71" s="54">
        <v>0</v>
      </c>
      <c r="AQ71" s="55"/>
      <c r="AR71" s="55"/>
      <c r="AS71" s="55"/>
      <c r="AT71" s="55"/>
      <c r="AU71" s="54">
        <v>0</v>
      </c>
      <c r="AV71" s="55"/>
      <c r="AW71" s="55"/>
      <c r="AX71" s="55"/>
      <c r="AY71" s="55"/>
      <c r="AZ71" s="54">
        <v>0</v>
      </c>
      <c r="BA71" s="55"/>
      <c r="BB71" s="55"/>
      <c r="BC71" s="55"/>
      <c r="BD71" s="55"/>
      <c r="BE71" s="54">
        <f>AA71+AP71</f>
        <v>0</v>
      </c>
      <c r="BF71" s="55"/>
      <c r="BG71" s="55"/>
      <c r="BH71" s="55"/>
      <c r="BI71" s="55"/>
      <c r="BJ71" s="54">
        <f>AF71+AU71</f>
        <v>0</v>
      </c>
      <c r="BK71" s="55"/>
      <c r="BL71" s="55"/>
      <c r="BM71" s="55"/>
      <c r="BN71" s="55"/>
      <c r="BO71" s="54">
        <f>AK71+AZ71</f>
        <v>0</v>
      </c>
      <c r="BP71" s="55"/>
      <c r="BQ71" s="55"/>
      <c r="BR71" s="55"/>
      <c r="BS71" s="55"/>
    </row>
    <row r="72" spans="1:71" s="3" customFormat="1" ht="9.75" customHeight="1">
      <c r="A72" s="127"/>
      <c r="B72" s="128"/>
      <c r="C72" s="128"/>
      <c r="D72" s="128"/>
      <c r="E72" s="128"/>
      <c r="F72" s="128"/>
      <c r="G72" s="128"/>
      <c r="H72" s="128"/>
      <c r="I72" s="128"/>
      <c r="J72" s="128"/>
      <c r="K72" s="129"/>
      <c r="L72" s="54"/>
      <c r="M72" s="55"/>
      <c r="N72" s="55"/>
      <c r="O72" s="55"/>
      <c r="P72" s="55"/>
      <c r="Q72" s="54"/>
      <c r="R72" s="55"/>
      <c r="S72" s="55"/>
      <c r="T72" s="55"/>
      <c r="U72" s="55"/>
      <c r="V72" s="54"/>
      <c r="W72" s="55"/>
      <c r="X72" s="55"/>
      <c r="Y72" s="55"/>
      <c r="Z72" s="55"/>
      <c r="AA72" s="54"/>
      <c r="AB72" s="55"/>
      <c r="AC72" s="55"/>
      <c r="AD72" s="55"/>
      <c r="AE72" s="55"/>
      <c r="AF72" s="54"/>
      <c r="AG72" s="55"/>
      <c r="AH72" s="55"/>
      <c r="AI72" s="55"/>
      <c r="AJ72" s="55"/>
      <c r="AK72" s="54"/>
      <c r="AL72" s="55"/>
      <c r="AM72" s="55"/>
      <c r="AN72" s="55"/>
      <c r="AO72" s="55"/>
      <c r="AP72" s="54"/>
      <c r="AQ72" s="55"/>
      <c r="AR72" s="55"/>
      <c r="AS72" s="55"/>
      <c r="AT72" s="55"/>
      <c r="AU72" s="54"/>
      <c r="AV72" s="55"/>
      <c r="AW72" s="55"/>
      <c r="AX72" s="55"/>
      <c r="AY72" s="55"/>
      <c r="AZ72" s="54"/>
      <c r="BA72" s="55"/>
      <c r="BB72" s="55"/>
      <c r="BC72" s="55"/>
      <c r="BD72" s="55"/>
      <c r="BE72" s="54"/>
      <c r="BF72" s="55"/>
      <c r="BG72" s="55"/>
      <c r="BH72" s="55"/>
      <c r="BI72" s="55"/>
      <c r="BJ72" s="54"/>
      <c r="BK72" s="55"/>
      <c r="BL72" s="55"/>
      <c r="BM72" s="55"/>
      <c r="BN72" s="55"/>
      <c r="BO72" s="54"/>
      <c r="BP72" s="55"/>
      <c r="BQ72" s="55"/>
      <c r="BR72" s="55"/>
      <c r="BS72" s="55"/>
    </row>
    <row r="73" spans="1:71" s="3" customFormat="1" ht="9.75" customHeight="1">
      <c r="A73" s="127" t="s">
        <v>34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9"/>
      <c r="L73" s="54">
        <v>310.424684</v>
      </c>
      <c r="M73" s="55"/>
      <c r="N73" s="55"/>
      <c r="O73" s="55"/>
      <c r="P73" s="55"/>
      <c r="Q73" s="54">
        <v>390.578816</v>
      </c>
      <c r="R73" s="55"/>
      <c r="S73" s="55"/>
      <c r="T73" s="55"/>
      <c r="U73" s="55"/>
      <c r="V73" s="54">
        <v>0</v>
      </c>
      <c r="W73" s="55"/>
      <c r="X73" s="55"/>
      <c r="Y73" s="55"/>
      <c r="Z73" s="55"/>
      <c r="AA73" s="54">
        <v>40</v>
      </c>
      <c r="AB73" s="55"/>
      <c r="AC73" s="55"/>
      <c r="AD73" s="55"/>
      <c r="AE73" s="55"/>
      <c r="AF73" s="54">
        <v>50</v>
      </c>
      <c r="AG73" s="55"/>
      <c r="AH73" s="55"/>
      <c r="AI73" s="55"/>
      <c r="AJ73" s="55"/>
      <c r="AK73" s="54">
        <v>50</v>
      </c>
      <c r="AL73" s="55"/>
      <c r="AM73" s="55"/>
      <c r="AN73" s="55"/>
      <c r="AO73" s="55"/>
      <c r="AP73" s="54">
        <v>100</v>
      </c>
      <c r="AQ73" s="55"/>
      <c r="AR73" s="55"/>
      <c r="AS73" s="55"/>
      <c r="AT73" s="55"/>
      <c r="AU73" s="54">
        <v>200</v>
      </c>
      <c r="AV73" s="55"/>
      <c r="AW73" s="55"/>
      <c r="AX73" s="55"/>
      <c r="AY73" s="55"/>
      <c r="AZ73" s="54">
        <v>250</v>
      </c>
      <c r="BA73" s="55"/>
      <c r="BB73" s="55"/>
      <c r="BC73" s="55"/>
      <c r="BD73" s="55"/>
      <c r="BE73" s="54">
        <f>AA73+AP73</f>
        <v>140</v>
      </c>
      <c r="BF73" s="55"/>
      <c r="BG73" s="55"/>
      <c r="BH73" s="55"/>
      <c r="BI73" s="55"/>
      <c r="BJ73" s="54">
        <f>AF73+AU73</f>
        <v>250</v>
      </c>
      <c r="BK73" s="55"/>
      <c r="BL73" s="55"/>
      <c r="BM73" s="55"/>
      <c r="BN73" s="55"/>
      <c r="BO73" s="54">
        <f>AK73+AZ73</f>
        <v>300</v>
      </c>
      <c r="BP73" s="55"/>
      <c r="BQ73" s="55"/>
      <c r="BR73" s="55"/>
      <c r="BS73" s="55"/>
    </row>
    <row r="74" spans="1:71" s="3" customFormat="1" ht="9.75" customHeight="1">
      <c r="A74" s="127"/>
      <c r="B74" s="128"/>
      <c r="C74" s="128"/>
      <c r="D74" s="128"/>
      <c r="E74" s="128"/>
      <c r="F74" s="128"/>
      <c r="G74" s="128"/>
      <c r="H74" s="128"/>
      <c r="I74" s="128"/>
      <c r="J74" s="128"/>
      <c r="K74" s="129"/>
      <c r="L74" s="54"/>
      <c r="M74" s="55"/>
      <c r="N74" s="55"/>
      <c r="O74" s="55"/>
      <c r="P74" s="55"/>
      <c r="Q74" s="54"/>
      <c r="R74" s="55"/>
      <c r="S74" s="55"/>
      <c r="T74" s="55"/>
      <c r="U74" s="55"/>
      <c r="V74" s="54"/>
      <c r="W74" s="55"/>
      <c r="X74" s="55"/>
      <c r="Y74" s="55"/>
      <c r="Z74" s="55"/>
      <c r="AA74" s="54"/>
      <c r="AB74" s="55"/>
      <c r="AC74" s="55"/>
      <c r="AD74" s="55"/>
      <c r="AE74" s="55"/>
      <c r="AF74" s="54"/>
      <c r="AG74" s="55"/>
      <c r="AH74" s="55"/>
      <c r="AI74" s="55"/>
      <c r="AJ74" s="55"/>
      <c r="AK74" s="54"/>
      <c r="AL74" s="55"/>
      <c r="AM74" s="55"/>
      <c r="AN74" s="55"/>
      <c r="AO74" s="55"/>
      <c r="AP74" s="54"/>
      <c r="AQ74" s="55"/>
      <c r="AR74" s="55"/>
      <c r="AS74" s="55"/>
      <c r="AT74" s="55"/>
      <c r="AU74" s="54"/>
      <c r="AV74" s="55"/>
      <c r="AW74" s="55"/>
      <c r="AX74" s="55"/>
      <c r="AY74" s="55"/>
      <c r="AZ74" s="54"/>
      <c r="BA74" s="55"/>
      <c r="BB74" s="55"/>
      <c r="BC74" s="55"/>
      <c r="BD74" s="55"/>
      <c r="BE74" s="54"/>
      <c r="BF74" s="55"/>
      <c r="BG74" s="55"/>
      <c r="BH74" s="55"/>
      <c r="BI74" s="55"/>
      <c r="BJ74" s="54"/>
      <c r="BK74" s="55"/>
      <c r="BL74" s="55"/>
      <c r="BM74" s="55"/>
      <c r="BN74" s="55"/>
      <c r="BO74" s="54"/>
      <c r="BP74" s="55"/>
      <c r="BQ74" s="55"/>
      <c r="BR74" s="55"/>
      <c r="BS74" s="55"/>
    </row>
    <row r="75" spans="1:71" ht="9.75" customHeight="1">
      <c r="A75" s="130" t="s">
        <v>38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2"/>
      <c r="L75" s="85">
        <v>0.35899999999999993</v>
      </c>
      <c r="M75" s="86"/>
      <c r="N75" s="86"/>
      <c r="O75" s="86"/>
      <c r="P75" s="86"/>
      <c r="Q75" s="86">
        <v>0.348</v>
      </c>
      <c r="R75" s="86"/>
      <c r="S75" s="86"/>
      <c r="T75" s="86"/>
      <c r="U75" s="86"/>
      <c r="V75" s="86">
        <v>0.356085682697623</v>
      </c>
      <c r="W75" s="86"/>
      <c r="X75" s="86"/>
      <c r="Y75" s="86"/>
      <c r="Z75" s="86"/>
      <c r="AA75" s="93">
        <v>0.36081845511210275</v>
      </c>
      <c r="AB75" s="89"/>
      <c r="AC75" s="89"/>
      <c r="AD75" s="89"/>
      <c r="AE75" s="89"/>
      <c r="AF75" s="89">
        <v>0.3656174803639507</v>
      </c>
      <c r="AG75" s="89"/>
      <c r="AH75" s="89"/>
      <c r="AI75" s="89"/>
      <c r="AJ75" s="89"/>
      <c r="AK75" s="89">
        <v>0.3704836859092698</v>
      </c>
      <c r="AL75" s="89"/>
      <c r="AM75" s="89"/>
      <c r="AN75" s="89"/>
      <c r="AO75" s="90"/>
      <c r="AP75" s="93">
        <v>0</v>
      </c>
      <c r="AQ75" s="89"/>
      <c r="AR75" s="89"/>
      <c r="AS75" s="89"/>
      <c r="AT75" s="89"/>
      <c r="AU75" s="89">
        <v>0</v>
      </c>
      <c r="AV75" s="89"/>
      <c r="AW75" s="89"/>
      <c r="AX75" s="89"/>
      <c r="AY75" s="89"/>
      <c r="AZ75" s="89">
        <v>0</v>
      </c>
      <c r="BA75" s="89"/>
      <c r="BB75" s="89"/>
      <c r="BC75" s="89"/>
      <c r="BD75" s="90"/>
      <c r="BE75" s="93">
        <f>AA75+AP75</f>
        <v>0.36081845511210275</v>
      </c>
      <c r="BF75" s="89"/>
      <c r="BG75" s="89"/>
      <c r="BH75" s="89"/>
      <c r="BI75" s="89"/>
      <c r="BJ75" s="89">
        <f>AF75+AU75</f>
        <v>0.3656174803639507</v>
      </c>
      <c r="BK75" s="89"/>
      <c r="BL75" s="89"/>
      <c r="BM75" s="89"/>
      <c r="BN75" s="89"/>
      <c r="BO75" s="89">
        <f>AK75+AZ75</f>
        <v>0.3704836859092698</v>
      </c>
      <c r="BP75" s="89"/>
      <c r="BQ75" s="89"/>
      <c r="BR75" s="89"/>
      <c r="BS75" s="90"/>
    </row>
    <row r="76" spans="1:71" ht="9.75" customHeight="1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5"/>
      <c r="L76" s="87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94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2"/>
      <c r="AP76" s="94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2"/>
      <c r="BE76" s="94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2"/>
    </row>
  </sheetData>
  <sheetProtection/>
  <mergeCells count="557">
    <mergeCell ref="L2:Z2"/>
    <mergeCell ref="AA2:AO2"/>
    <mergeCell ref="AP2:BD2"/>
    <mergeCell ref="BE2:BS2"/>
    <mergeCell ref="A3:K4"/>
    <mergeCell ref="L3:P4"/>
    <mergeCell ref="Q3:U4"/>
    <mergeCell ref="V3:Z4"/>
    <mergeCell ref="AA3:AE4"/>
    <mergeCell ref="AF3:AJ4"/>
    <mergeCell ref="AK3:AO4"/>
    <mergeCell ref="AP3:AT4"/>
    <mergeCell ref="AU3:AY4"/>
    <mergeCell ref="AZ3:BD4"/>
    <mergeCell ref="BE3:BI4"/>
    <mergeCell ref="BJ3:BN4"/>
    <mergeCell ref="BO3:BS4"/>
    <mergeCell ref="A5:K6"/>
    <mergeCell ref="L5:P6"/>
    <mergeCell ref="Q5:U6"/>
    <mergeCell ref="V5:Z6"/>
    <mergeCell ref="AA5:AE6"/>
    <mergeCell ref="AF5:AJ6"/>
    <mergeCell ref="AK5:AO6"/>
    <mergeCell ref="AP5:AT6"/>
    <mergeCell ref="AU5:AY6"/>
    <mergeCell ref="AZ5:BD6"/>
    <mergeCell ref="BE5:BI6"/>
    <mergeCell ref="BJ5:BN6"/>
    <mergeCell ref="BO5:BS6"/>
    <mergeCell ref="A7:K8"/>
    <mergeCell ref="L7:P8"/>
    <mergeCell ref="Q7:U8"/>
    <mergeCell ref="V7:Z8"/>
    <mergeCell ref="AA7:AE8"/>
    <mergeCell ref="AF7:AJ8"/>
    <mergeCell ref="AK7:AO8"/>
    <mergeCell ref="AP7:AT8"/>
    <mergeCell ref="AU7:AY8"/>
    <mergeCell ref="AZ7:BD8"/>
    <mergeCell ref="BE7:BI8"/>
    <mergeCell ref="BJ7:BN8"/>
    <mergeCell ref="BO7:BS8"/>
    <mergeCell ref="A9:K10"/>
    <mergeCell ref="L9:P10"/>
    <mergeCell ref="Q9:U10"/>
    <mergeCell ref="V9:Z10"/>
    <mergeCell ref="AA9:AE10"/>
    <mergeCell ref="AF9:AJ10"/>
    <mergeCell ref="AK9:AO10"/>
    <mergeCell ref="AP9:AT10"/>
    <mergeCell ref="AU9:AY10"/>
    <mergeCell ref="AZ9:BD10"/>
    <mergeCell ref="BE9:BI10"/>
    <mergeCell ref="BJ9:BN10"/>
    <mergeCell ref="BO9:BS10"/>
    <mergeCell ref="A11:K12"/>
    <mergeCell ref="L11:P12"/>
    <mergeCell ref="Q11:U12"/>
    <mergeCell ref="V11:Z12"/>
    <mergeCell ref="AA11:AE12"/>
    <mergeCell ref="AF11:AJ12"/>
    <mergeCell ref="AK11:AO12"/>
    <mergeCell ref="AP11:AT12"/>
    <mergeCell ref="AU11:AY12"/>
    <mergeCell ref="AZ11:BD12"/>
    <mergeCell ref="BE11:BI12"/>
    <mergeCell ref="BJ11:BN12"/>
    <mergeCell ref="BO11:BS12"/>
    <mergeCell ref="A13:K14"/>
    <mergeCell ref="L13:P14"/>
    <mergeCell ref="Q13:U14"/>
    <mergeCell ref="V13:Z14"/>
    <mergeCell ref="AA13:AE14"/>
    <mergeCell ref="AF13:AJ14"/>
    <mergeCell ref="AK13:AO14"/>
    <mergeCell ref="AP13:AT14"/>
    <mergeCell ref="AU13:AY14"/>
    <mergeCell ref="AZ13:BD14"/>
    <mergeCell ref="BE13:BI14"/>
    <mergeCell ref="BJ13:BN14"/>
    <mergeCell ref="BO13:BS14"/>
    <mergeCell ref="A15:K16"/>
    <mergeCell ref="L15:P16"/>
    <mergeCell ref="Q15:U16"/>
    <mergeCell ref="V15:Z16"/>
    <mergeCell ref="AA15:AE16"/>
    <mergeCell ref="AF15:AJ16"/>
    <mergeCell ref="AK15:AO16"/>
    <mergeCell ref="AP15:AT16"/>
    <mergeCell ref="AU15:AY16"/>
    <mergeCell ref="AZ15:BD16"/>
    <mergeCell ref="BE15:BI16"/>
    <mergeCell ref="BJ15:BN16"/>
    <mergeCell ref="BO15:BS16"/>
    <mergeCell ref="A17:K18"/>
    <mergeCell ref="L17:P18"/>
    <mergeCell ref="Q17:U18"/>
    <mergeCell ref="V17:Z18"/>
    <mergeCell ref="AA17:AE18"/>
    <mergeCell ref="AF17:AJ18"/>
    <mergeCell ref="AK17:AO18"/>
    <mergeCell ref="AP17:AT18"/>
    <mergeCell ref="AU17:AY18"/>
    <mergeCell ref="AZ17:BD18"/>
    <mergeCell ref="BE17:BI18"/>
    <mergeCell ref="BJ17:BN18"/>
    <mergeCell ref="BO17:BS18"/>
    <mergeCell ref="A19:K20"/>
    <mergeCell ref="L19:P20"/>
    <mergeCell ref="Q19:U20"/>
    <mergeCell ref="V19:Z20"/>
    <mergeCell ref="AA19:AE20"/>
    <mergeCell ref="AF19:AJ20"/>
    <mergeCell ref="AK19:AO20"/>
    <mergeCell ref="AP19:AT20"/>
    <mergeCell ref="AU19:AY20"/>
    <mergeCell ref="AZ19:BD20"/>
    <mergeCell ref="BE19:BI20"/>
    <mergeCell ref="BJ19:BN20"/>
    <mergeCell ref="BO19:BS20"/>
    <mergeCell ref="A21:K22"/>
    <mergeCell ref="L21:P22"/>
    <mergeCell ref="Q21:U22"/>
    <mergeCell ref="V21:Z22"/>
    <mergeCell ref="AA21:AE22"/>
    <mergeCell ref="AF21:AJ22"/>
    <mergeCell ref="AK21:AO22"/>
    <mergeCell ref="AP21:AT22"/>
    <mergeCell ref="AU21:AY22"/>
    <mergeCell ref="AZ21:BD22"/>
    <mergeCell ref="BE21:BI22"/>
    <mergeCell ref="BJ21:BN22"/>
    <mergeCell ref="BO21:BS22"/>
    <mergeCell ref="A23:K24"/>
    <mergeCell ref="L23:P24"/>
    <mergeCell ref="Q23:U24"/>
    <mergeCell ref="V23:Z24"/>
    <mergeCell ref="AA23:AE24"/>
    <mergeCell ref="AF23:AJ24"/>
    <mergeCell ref="AK23:AO24"/>
    <mergeCell ref="AP23:AT24"/>
    <mergeCell ref="AU23:AY24"/>
    <mergeCell ref="AZ23:BD24"/>
    <mergeCell ref="BE23:BI24"/>
    <mergeCell ref="BJ23:BN24"/>
    <mergeCell ref="BO23:BS24"/>
    <mergeCell ref="A25:K26"/>
    <mergeCell ref="L25:P26"/>
    <mergeCell ref="Q25:U26"/>
    <mergeCell ref="V25:Z26"/>
    <mergeCell ref="AA25:AE26"/>
    <mergeCell ref="AF25:AJ26"/>
    <mergeCell ref="AK25:AO26"/>
    <mergeCell ref="AP25:AT26"/>
    <mergeCell ref="AU25:AY26"/>
    <mergeCell ref="AZ25:BD26"/>
    <mergeCell ref="BE25:BI26"/>
    <mergeCell ref="BJ25:BN26"/>
    <mergeCell ref="BO25:BS26"/>
    <mergeCell ref="A27:K28"/>
    <mergeCell ref="L27:P28"/>
    <mergeCell ref="Q27:U28"/>
    <mergeCell ref="V27:Z28"/>
    <mergeCell ref="AA27:AE28"/>
    <mergeCell ref="AF27:AJ28"/>
    <mergeCell ref="AK27:AO28"/>
    <mergeCell ref="AP27:AT28"/>
    <mergeCell ref="AU27:AY28"/>
    <mergeCell ref="AZ27:BD28"/>
    <mergeCell ref="BE27:BI28"/>
    <mergeCell ref="BJ27:BN28"/>
    <mergeCell ref="BO27:BS28"/>
    <mergeCell ref="A29:K30"/>
    <mergeCell ref="L29:P30"/>
    <mergeCell ref="Q29:U30"/>
    <mergeCell ref="V29:Z30"/>
    <mergeCell ref="AA29:AE30"/>
    <mergeCell ref="AF29:AJ30"/>
    <mergeCell ref="AK29:AO30"/>
    <mergeCell ref="AP29:AT30"/>
    <mergeCell ref="AU29:AY30"/>
    <mergeCell ref="AZ29:BD30"/>
    <mergeCell ref="BE29:BI30"/>
    <mergeCell ref="BJ29:BN30"/>
    <mergeCell ref="BO29:BS30"/>
    <mergeCell ref="A31:K32"/>
    <mergeCell ref="L31:P32"/>
    <mergeCell ref="Q31:U32"/>
    <mergeCell ref="V31:Z32"/>
    <mergeCell ref="AA31:AE32"/>
    <mergeCell ref="AF31:AJ32"/>
    <mergeCell ref="AK31:AO32"/>
    <mergeCell ref="AP31:AT32"/>
    <mergeCell ref="AU31:AY32"/>
    <mergeCell ref="AZ31:BD32"/>
    <mergeCell ref="BE31:BI32"/>
    <mergeCell ref="BJ31:BN32"/>
    <mergeCell ref="BO31:BS32"/>
    <mergeCell ref="BU31:BY32"/>
    <mergeCell ref="BZ31:CD32"/>
    <mergeCell ref="CE31:CI32"/>
    <mergeCell ref="CJ31:CN32"/>
    <mergeCell ref="CO31:CS32"/>
    <mergeCell ref="CT31:CX32"/>
    <mergeCell ref="CY31:DC32"/>
    <mergeCell ref="DD31:DH32"/>
    <mergeCell ref="DI31:DM32"/>
    <mergeCell ref="DN31:DR32"/>
    <mergeCell ref="DS31:DW32"/>
    <mergeCell ref="DX31:EB32"/>
    <mergeCell ref="EC31:EG32"/>
    <mergeCell ref="EH31:EL32"/>
    <mergeCell ref="EM31:EQ32"/>
    <mergeCell ref="ER31:EV32"/>
    <mergeCell ref="EW31:FA32"/>
    <mergeCell ref="FB31:FL32"/>
    <mergeCell ref="FM31:FQ32"/>
    <mergeCell ref="FR31:FV32"/>
    <mergeCell ref="FW31:GA32"/>
    <mergeCell ref="GB31:GF32"/>
    <mergeCell ref="GG31:GK32"/>
    <mergeCell ref="GL31:GP32"/>
    <mergeCell ref="GQ31:GU32"/>
    <mergeCell ref="GV31:GZ32"/>
    <mergeCell ref="HA31:HE32"/>
    <mergeCell ref="HF31:HJ32"/>
    <mergeCell ref="HK31:HO32"/>
    <mergeCell ref="HP31:HT32"/>
    <mergeCell ref="HU31:HY32"/>
    <mergeCell ref="HZ31:ID32"/>
    <mergeCell ref="IE31:II32"/>
    <mergeCell ref="IJ31:IN32"/>
    <mergeCell ref="IO31:IS32"/>
    <mergeCell ref="IT31:IV32"/>
    <mergeCell ref="A33:K34"/>
    <mergeCell ref="L33:P34"/>
    <mergeCell ref="Q33:U34"/>
    <mergeCell ref="V33:Z34"/>
    <mergeCell ref="AA33:AE34"/>
    <mergeCell ref="AF33:AJ34"/>
    <mergeCell ref="AK33:AO34"/>
    <mergeCell ref="AP33:AT34"/>
    <mergeCell ref="AU33:AY34"/>
    <mergeCell ref="AZ33:BD34"/>
    <mergeCell ref="BE33:BI34"/>
    <mergeCell ref="BJ33:BN34"/>
    <mergeCell ref="BO33:BS34"/>
    <mergeCell ref="A35:K36"/>
    <mergeCell ref="L35:P36"/>
    <mergeCell ref="Q35:U36"/>
    <mergeCell ref="V35:Z36"/>
    <mergeCell ref="AA35:AE36"/>
    <mergeCell ref="AF35:AJ36"/>
    <mergeCell ref="AK35:AO36"/>
    <mergeCell ref="AP35:AT36"/>
    <mergeCell ref="AU35:AY36"/>
    <mergeCell ref="AZ35:BD36"/>
    <mergeCell ref="BE35:BI36"/>
    <mergeCell ref="BJ35:BN36"/>
    <mergeCell ref="BO35:BS36"/>
    <mergeCell ref="A37:K38"/>
    <mergeCell ref="L37:P38"/>
    <mergeCell ref="Q37:U38"/>
    <mergeCell ref="V37:Z38"/>
    <mergeCell ref="AA37:AE38"/>
    <mergeCell ref="AF37:AJ38"/>
    <mergeCell ref="AK37:AO38"/>
    <mergeCell ref="AP37:AT38"/>
    <mergeCell ref="AU37:AY38"/>
    <mergeCell ref="AZ37:BD38"/>
    <mergeCell ref="BE37:BI38"/>
    <mergeCell ref="BJ37:BN38"/>
    <mergeCell ref="BO37:BS38"/>
    <mergeCell ref="A39:K40"/>
    <mergeCell ref="L39:P40"/>
    <mergeCell ref="Q39:U40"/>
    <mergeCell ref="V39:Z40"/>
    <mergeCell ref="AA39:AE40"/>
    <mergeCell ref="AF39:AJ40"/>
    <mergeCell ref="AK39:AO40"/>
    <mergeCell ref="AP39:AT40"/>
    <mergeCell ref="AU39:AY40"/>
    <mergeCell ref="AZ39:BD40"/>
    <mergeCell ref="BE39:BI40"/>
    <mergeCell ref="BJ39:BN40"/>
    <mergeCell ref="BO39:BS40"/>
    <mergeCell ref="A41:K42"/>
    <mergeCell ref="L41:P42"/>
    <mergeCell ref="Q41:U42"/>
    <mergeCell ref="V41:Z42"/>
    <mergeCell ref="AA41:AE42"/>
    <mergeCell ref="AF41:AJ42"/>
    <mergeCell ref="AK41:AO42"/>
    <mergeCell ref="AP41:AT42"/>
    <mergeCell ref="AU41:AY42"/>
    <mergeCell ref="AZ41:BD42"/>
    <mergeCell ref="BE41:BI42"/>
    <mergeCell ref="BJ41:BN42"/>
    <mergeCell ref="BO41:BS42"/>
    <mergeCell ref="BU41:BY42"/>
    <mergeCell ref="BZ41:CD42"/>
    <mergeCell ref="CE41:CI42"/>
    <mergeCell ref="CJ41:CN42"/>
    <mergeCell ref="CO41:CS42"/>
    <mergeCell ref="CT41:CX42"/>
    <mergeCell ref="CY41:DC42"/>
    <mergeCell ref="DD41:DH42"/>
    <mergeCell ref="DI41:DM42"/>
    <mergeCell ref="DN41:DR42"/>
    <mergeCell ref="DS41:DW42"/>
    <mergeCell ref="DX41:EB42"/>
    <mergeCell ref="EC41:EG42"/>
    <mergeCell ref="EH41:EL42"/>
    <mergeCell ref="EM41:EQ42"/>
    <mergeCell ref="ER41:EV42"/>
    <mergeCell ref="EW41:FA42"/>
    <mergeCell ref="FB41:FL42"/>
    <mergeCell ref="FM41:FQ42"/>
    <mergeCell ref="FR41:FV42"/>
    <mergeCell ref="FW41:GA42"/>
    <mergeCell ref="GB41:GF42"/>
    <mergeCell ref="GG41:GK42"/>
    <mergeCell ref="GL41:GP42"/>
    <mergeCell ref="GQ41:GU42"/>
    <mergeCell ref="GV41:GZ42"/>
    <mergeCell ref="HA41:HE42"/>
    <mergeCell ref="HF41:HJ42"/>
    <mergeCell ref="HK41:HO42"/>
    <mergeCell ref="HP41:HT42"/>
    <mergeCell ref="HU41:HY42"/>
    <mergeCell ref="HZ41:ID42"/>
    <mergeCell ref="IE41:II42"/>
    <mergeCell ref="IJ41:IN42"/>
    <mergeCell ref="IO41:IS42"/>
    <mergeCell ref="IT41:IV42"/>
    <mergeCell ref="A43:K44"/>
    <mergeCell ref="L43:P44"/>
    <mergeCell ref="Q43:U44"/>
    <mergeCell ref="V43:Z44"/>
    <mergeCell ref="AA43:AE44"/>
    <mergeCell ref="AF43:AJ44"/>
    <mergeCell ref="AK43:AO44"/>
    <mergeCell ref="AP43:AT44"/>
    <mergeCell ref="AU43:AY44"/>
    <mergeCell ref="AZ43:BD44"/>
    <mergeCell ref="BE43:BI44"/>
    <mergeCell ref="BJ43:BN44"/>
    <mergeCell ref="BO43:BS44"/>
    <mergeCell ref="A45:K46"/>
    <mergeCell ref="L45:P46"/>
    <mergeCell ref="Q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BJ45:BN46"/>
    <mergeCell ref="BO45:BS46"/>
    <mergeCell ref="A47:K48"/>
    <mergeCell ref="L47:P48"/>
    <mergeCell ref="Q47:U48"/>
    <mergeCell ref="V47:Z48"/>
    <mergeCell ref="AA47:AE48"/>
    <mergeCell ref="AF47:AJ48"/>
    <mergeCell ref="AK47:AO48"/>
    <mergeCell ref="AP47:AT48"/>
    <mergeCell ref="AU47:AY48"/>
    <mergeCell ref="AZ47:BD48"/>
    <mergeCell ref="BE47:BI48"/>
    <mergeCell ref="BJ47:BN48"/>
    <mergeCell ref="BO47:BS48"/>
    <mergeCell ref="A49:K50"/>
    <mergeCell ref="L49:P50"/>
    <mergeCell ref="Q49:U50"/>
    <mergeCell ref="V49:Z50"/>
    <mergeCell ref="AA49:AE50"/>
    <mergeCell ref="AF49:AJ50"/>
    <mergeCell ref="AK49:AO50"/>
    <mergeCell ref="AP49:AT50"/>
    <mergeCell ref="AU49:AY50"/>
    <mergeCell ref="AZ49:BD50"/>
    <mergeCell ref="BE49:BI50"/>
    <mergeCell ref="BJ49:BN50"/>
    <mergeCell ref="BO49:BS50"/>
    <mergeCell ref="A51:K52"/>
    <mergeCell ref="L51:P52"/>
    <mergeCell ref="Q51:U52"/>
    <mergeCell ref="V51:Z52"/>
    <mergeCell ref="AA51:AE52"/>
    <mergeCell ref="AF51:AJ52"/>
    <mergeCell ref="AK51:AO52"/>
    <mergeCell ref="AP51:AT52"/>
    <mergeCell ref="AU51:AY52"/>
    <mergeCell ref="AZ51:BD52"/>
    <mergeCell ref="BE51:BI52"/>
    <mergeCell ref="BJ51:BN52"/>
    <mergeCell ref="BO51:BS52"/>
    <mergeCell ref="A53:K54"/>
    <mergeCell ref="L53:P54"/>
    <mergeCell ref="Q53:U54"/>
    <mergeCell ref="V53:Z54"/>
    <mergeCell ref="AA53:AE54"/>
    <mergeCell ref="AF53:AJ54"/>
    <mergeCell ref="AK53:AO54"/>
    <mergeCell ref="AP53:AT54"/>
    <mergeCell ref="AU53:AY54"/>
    <mergeCell ref="AZ53:BD54"/>
    <mergeCell ref="BE53:BI54"/>
    <mergeCell ref="BJ53:BN54"/>
    <mergeCell ref="BO53:BS54"/>
    <mergeCell ref="A55:K56"/>
    <mergeCell ref="L55:P56"/>
    <mergeCell ref="Q55:U56"/>
    <mergeCell ref="V55:Z56"/>
    <mergeCell ref="AA55:AE56"/>
    <mergeCell ref="AF55:AJ56"/>
    <mergeCell ref="AK55:AO56"/>
    <mergeCell ref="AP55:AT56"/>
    <mergeCell ref="AU55:AY56"/>
    <mergeCell ref="AZ55:BD56"/>
    <mergeCell ref="BE55:BI56"/>
    <mergeCell ref="BJ55:BN56"/>
    <mergeCell ref="BO55:BS56"/>
    <mergeCell ref="A57:K58"/>
    <mergeCell ref="L57:P58"/>
    <mergeCell ref="Q57:U58"/>
    <mergeCell ref="V57:Z58"/>
    <mergeCell ref="AA57:AE58"/>
    <mergeCell ref="AF57:AJ58"/>
    <mergeCell ref="AK57:AO58"/>
    <mergeCell ref="AP57:AT58"/>
    <mergeCell ref="AU57:AY58"/>
    <mergeCell ref="AZ57:BD58"/>
    <mergeCell ref="BE57:BI58"/>
    <mergeCell ref="BJ57:BN58"/>
    <mergeCell ref="BO57:BS58"/>
    <mergeCell ref="A59:K60"/>
    <mergeCell ref="L59:P60"/>
    <mergeCell ref="Q59:U60"/>
    <mergeCell ref="V59:Z60"/>
    <mergeCell ref="AA59:AE60"/>
    <mergeCell ref="AF59:AJ60"/>
    <mergeCell ref="AK59:AO60"/>
    <mergeCell ref="AP59:AT60"/>
    <mergeCell ref="AU59:AY60"/>
    <mergeCell ref="AZ59:BD60"/>
    <mergeCell ref="BE59:BI60"/>
    <mergeCell ref="BJ59:BN60"/>
    <mergeCell ref="BO59:BS60"/>
    <mergeCell ref="A61:K62"/>
    <mergeCell ref="L61:P62"/>
    <mergeCell ref="Q61:U62"/>
    <mergeCell ref="V61:Z62"/>
    <mergeCell ref="AA61:AE62"/>
    <mergeCell ref="AF61:AJ62"/>
    <mergeCell ref="AK61:AO62"/>
    <mergeCell ref="AP61:AT62"/>
    <mergeCell ref="AU61:AY62"/>
    <mergeCell ref="AZ61:BD62"/>
    <mergeCell ref="BE61:BI62"/>
    <mergeCell ref="BJ61:BN62"/>
    <mergeCell ref="BO61:BS62"/>
    <mergeCell ref="A63:K64"/>
    <mergeCell ref="L63:P64"/>
    <mergeCell ref="Q63:U64"/>
    <mergeCell ref="V63:Z64"/>
    <mergeCell ref="AA63:AE64"/>
    <mergeCell ref="AF63:AJ64"/>
    <mergeCell ref="AK63:AO64"/>
    <mergeCell ref="AP63:AT64"/>
    <mergeCell ref="AU63:AY64"/>
    <mergeCell ref="AZ63:BD64"/>
    <mergeCell ref="BE63:BI64"/>
    <mergeCell ref="BJ63:BN64"/>
    <mergeCell ref="BO63:BS64"/>
    <mergeCell ref="A65:K66"/>
    <mergeCell ref="L65:P66"/>
    <mergeCell ref="Q65:U66"/>
    <mergeCell ref="V65:Z66"/>
    <mergeCell ref="AA65:AE66"/>
    <mergeCell ref="AF65:AJ66"/>
    <mergeCell ref="AK65:AO66"/>
    <mergeCell ref="AP65:AT66"/>
    <mergeCell ref="AU65:AY66"/>
    <mergeCell ref="AZ65:BD66"/>
    <mergeCell ref="BE65:BI66"/>
    <mergeCell ref="BJ65:BN66"/>
    <mergeCell ref="BO65:BS66"/>
    <mergeCell ref="A67:K68"/>
    <mergeCell ref="L67:P68"/>
    <mergeCell ref="Q67:U68"/>
    <mergeCell ref="V67:Z68"/>
    <mergeCell ref="AA67:AE68"/>
    <mergeCell ref="AF67:AJ68"/>
    <mergeCell ref="AK67:AO68"/>
    <mergeCell ref="AP67:AT68"/>
    <mergeCell ref="AU67:AY68"/>
    <mergeCell ref="AZ67:BD68"/>
    <mergeCell ref="BE67:BI68"/>
    <mergeCell ref="BJ67:BN68"/>
    <mergeCell ref="BO67:BS68"/>
    <mergeCell ref="A69:K70"/>
    <mergeCell ref="L69:P70"/>
    <mergeCell ref="Q69:U70"/>
    <mergeCell ref="V69:Z70"/>
    <mergeCell ref="AA69:AE70"/>
    <mergeCell ref="AF69:AJ70"/>
    <mergeCell ref="AK69:AO70"/>
    <mergeCell ref="AP69:AT70"/>
    <mergeCell ref="AU69:AY70"/>
    <mergeCell ref="AZ69:BD70"/>
    <mergeCell ref="BE69:BI70"/>
    <mergeCell ref="BJ69:BN70"/>
    <mergeCell ref="BO69:BS70"/>
    <mergeCell ref="A71:K72"/>
    <mergeCell ref="L71:P72"/>
    <mergeCell ref="Q71:U72"/>
    <mergeCell ref="V71:Z72"/>
    <mergeCell ref="AA71:AE72"/>
    <mergeCell ref="AF71:AJ72"/>
    <mergeCell ref="AK71:AO72"/>
    <mergeCell ref="AP71:AT72"/>
    <mergeCell ref="AU71:AY72"/>
    <mergeCell ref="AZ71:BD72"/>
    <mergeCell ref="BE71:BI72"/>
    <mergeCell ref="BJ71:BN72"/>
    <mergeCell ref="BO71:BS72"/>
    <mergeCell ref="A73:K74"/>
    <mergeCell ref="L73:P74"/>
    <mergeCell ref="Q73:U74"/>
    <mergeCell ref="V73:Z74"/>
    <mergeCell ref="AA73:AE74"/>
    <mergeCell ref="AF73:AJ74"/>
    <mergeCell ref="AK73:AO74"/>
    <mergeCell ref="AP73:AT74"/>
    <mergeCell ref="AU73:AY74"/>
    <mergeCell ref="AZ73:BD74"/>
    <mergeCell ref="BE73:BI74"/>
    <mergeCell ref="BJ73:BN74"/>
    <mergeCell ref="BO73:BS74"/>
    <mergeCell ref="A75:K76"/>
    <mergeCell ref="L75:P76"/>
    <mergeCell ref="Q75:U76"/>
    <mergeCell ref="V75:Z76"/>
    <mergeCell ref="AA75:AE76"/>
    <mergeCell ref="AF75:AJ76"/>
    <mergeCell ref="BO75:BS76"/>
    <mergeCell ref="AK75:AO76"/>
    <mergeCell ref="AP75:AT76"/>
    <mergeCell ref="AU75:AY76"/>
    <mergeCell ref="AZ75:BD76"/>
    <mergeCell ref="BE75:BI76"/>
    <mergeCell ref="BJ75:BN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="85" zoomScaleNormal="85" zoomScalePageLayoutView="0" workbookViewId="0" topLeftCell="A16">
      <selection activeCell="A1" sqref="A1:BS76"/>
    </sheetView>
  </sheetViews>
  <sheetFormatPr defaultColWidth="2.28125" defaultRowHeight="9.75" customHeight="1"/>
  <cols>
    <col min="1" max="1" width="5.7109375" style="2" bestFit="1" customWidth="1"/>
    <col min="2" max="9" width="2.7109375" style="2" customWidth="1"/>
    <col min="10" max="10" width="6.28125" style="2" customWidth="1"/>
    <col min="11" max="11" width="10.140625" style="2" customWidth="1"/>
    <col min="12" max="41" width="2.28125" style="2" customWidth="1"/>
    <col min="42" max="45" width="1.8515625" style="2" customWidth="1"/>
    <col min="46" max="46" width="3.00390625" style="2" customWidth="1"/>
    <col min="47" max="50" width="1.8515625" style="2" customWidth="1"/>
    <col min="51" max="51" width="3.57421875" style="2" customWidth="1"/>
    <col min="52" max="55" width="1.8515625" style="2" customWidth="1"/>
    <col min="56" max="56" width="3.8515625" style="2" customWidth="1"/>
    <col min="57" max="60" width="1.8515625" style="2" customWidth="1"/>
    <col min="61" max="61" width="4.00390625" style="2" customWidth="1"/>
    <col min="62" max="65" width="1.8515625" style="2" customWidth="1"/>
    <col min="66" max="66" width="4.421875" style="2" customWidth="1"/>
    <col min="67" max="70" width="1.8515625" style="2" customWidth="1"/>
    <col min="71" max="71" width="4.57421875" style="2" customWidth="1"/>
    <col min="72" max="193" width="2.7109375" style="2" customWidth="1"/>
    <col min="194" max="196" width="5.7109375" style="2" customWidth="1"/>
    <col min="197" max="197" width="6.57421875" style="2" customWidth="1"/>
    <col min="198" max="201" width="5.7109375" style="2" customWidth="1"/>
    <col min="202" max="202" width="1.57421875" style="2" customWidth="1"/>
    <col min="203" max="203" width="5.7109375" style="2" bestFit="1" customWidth="1"/>
    <col min="204" max="211" width="2.7109375" style="2" customWidth="1"/>
    <col min="212" max="212" width="6.28125" style="2" customWidth="1"/>
    <col min="213" max="213" width="10.140625" style="2" customWidth="1"/>
    <col min="214" max="243" width="2.28125" style="2" customWidth="1"/>
    <col min="244" max="244" width="1.57421875" style="2" customWidth="1"/>
    <col min="245" max="246" width="2.7109375" style="2" customWidth="1"/>
    <col min="247" max="16384" width="2.28125" style="2" customWidth="1"/>
  </cols>
  <sheetData>
    <row r="1" spans="1:71" ht="14.25" customHeight="1">
      <c r="A1" s="8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</row>
    <row r="2" spans="1:71" s="3" customFormat="1" ht="3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8" t="s">
        <v>39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  <c r="AA2" s="18" t="s">
        <v>0</v>
      </c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20"/>
      <c r="AP2" s="18" t="s">
        <v>1</v>
      </c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20"/>
      <c r="BE2" s="18" t="s">
        <v>40</v>
      </c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20"/>
    </row>
    <row r="3" spans="1:71" s="3" customFormat="1" ht="9.75" customHeight="1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7"/>
      <c r="L3" s="27">
        <v>2008</v>
      </c>
      <c r="M3" s="28"/>
      <c r="N3" s="28"/>
      <c r="O3" s="28"/>
      <c r="P3" s="28"/>
      <c r="Q3" s="28">
        <v>2009</v>
      </c>
      <c r="R3" s="28"/>
      <c r="S3" s="28"/>
      <c r="T3" s="28"/>
      <c r="U3" s="28"/>
      <c r="V3" s="28">
        <v>2010</v>
      </c>
      <c r="W3" s="28"/>
      <c r="X3" s="28"/>
      <c r="Y3" s="28"/>
      <c r="Z3" s="28"/>
      <c r="AA3" s="27">
        <v>2011</v>
      </c>
      <c r="AB3" s="28"/>
      <c r="AC3" s="28"/>
      <c r="AD3" s="28"/>
      <c r="AE3" s="28"/>
      <c r="AF3" s="28">
        <v>2012</v>
      </c>
      <c r="AG3" s="28"/>
      <c r="AH3" s="28"/>
      <c r="AI3" s="28"/>
      <c r="AJ3" s="28"/>
      <c r="AK3" s="28">
        <v>2013</v>
      </c>
      <c r="AL3" s="28"/>
      <c r="AM3" s="28"/>
      <c r="AN3" s="28"/>
      <c r="AO3" s="31"/>
      <c r="AP3" s="27">
        <v>2011</v>
      </c>
      <c r="AQ3" s="28"/>
      <c r="AR3" s="28"/>
      <c r="AS3" s="28"/>
      <c r="AT3" s="28"/>
      <c r="AU3" s="28">
        <v>2012</v>
      </c>
      <c r="AV3" s="28"/>
      <c r="AW3" s="28"/>
      <c r="AX3" s="28"/>
      <c r="AY3" s="28"/>
      <c r="AZ3" s="28">
        <v>2013</v>
      </c>
      <c r="BA3" s="28"/>
      <c r="BB3" s="28"/>
      <c r="BC3" s="28"/>
      <c r="BD3" s="31"/>
      <c r="BE3" s="27">
        <v>2011</v>
      </c>
      <c r="BF3" s="28"/>
      <c r="BG3" s="28"/>
      <c r="BH3" s="28"/>
      <c r="BI3" s="28"/>
      <c r="BJ3" s="28">
        <v>2012</v>
      </c>
      <c r="BK3" s="28"/>
      <c r="BL3" s="28"/>
      <c r="BM3" s="28"/>
      <c r="BN3" s="28"/>
      <c r="BO3" s="28">
        <v>2013</v>
      </c>
      <c r="BP3" s="28"/>
      <c r="BQ3" s="28"/>
      <c r="BR3" s="28"/>
      <c r="BS3" s="31"/>
    </row>
    <row r="4" spans="1:71" s="3" customFormat="1" ht="12.75" customHeight="1">
      <c r="A4" s="98"/>
      <c r="B4" s="99"/>
      <c r="C4" s="99"/>
      <c r="D4" s="99"/>
      <c r="E4" s="99"/>
      <c r="F4" s="99"/>
      <c r="G4" s="99"/>
      <c r="H4" s="99"/>
      <c r="I4" s="99"/>
      <c r="J4" s="99"/>
      <c r="K4" s="100"/>
      <c r="L4" s="29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29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2"/>
      <c r="AP4" s="29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2"/>
      <c r="BE4" s="29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2"/>
    </row>
    <row r="5" spans="1:71" ht="9.75" customHeight="1">
      <c r="A5" s="104" t="s">
        <v>3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34">
        <f>+L7</f>
        <v>200837.15771604935</v>
      </c>
      <c r="M5" s="35"/>
      <c r="N5" s="35"/>
      <c r="O5" s="35"/>
      <c r="P5" s="35"/>
      <c r="Q5" s="34">
        <f>+Q7</f>
        <v>214811.95301075466</v>
      </c>
      <c r="R5" s="35"/>
      <c r="S5" s="35"/>
      <c r="T5" s="35"/>
      <c r="U5" s="35"/>
      <c r="V5" s="34">
        <f>+V7</f>
        <v>214185.618870332</v>
      </c>
      <c r="W5" s="35"/>
      <c r="X5" s="35"/>
      <c r="Y5" s="35"/>
      <c r="Z5" s="35"/>
      <c r="AA5" s="34">
        <f>+AA7</f>
        <v>140039.699928332</v>
      </c>
      <c r="AB5" s="35"/>
      <c r="AC5" s="35"/>
      <c r="AD5" s="35"/>
      <c r="AE5" s="35"/>
      <c r="AF5" s="34">
        <f>+AF7</f>
        <v>146129.399928332</v>
      </c>
      <c r="AG5" s="35"/>
      <c r="AH5" s="35"/>
      <c r="AI5" s="35"/>
      <c r="AJ5" s="35"/>
      <c r="AK5" s="34">
        <f>+AK7</f>
        <v>150861.340928332</v>
      </c>
      <c r="AL5" s="35"/>
      <c r="AM5" s="35"/>
      <c r="AN5" s="35"/>
      <c r="AO5" s="35"/>
      <c r="AP5" s="34">
        <f>+AP7</f>
        <v>6997.179281627487</v>
      </c>
      <c r="AQ5" s="35"/>
      <c r="AR5" s="35"/>
      <c r="AS5" s="35"/>
      <c r="AT5" s="35"/>
      <c r="AU5" s="34">
        <f>+AU7</f>
        <v>65059.67928162748</v>
      </c>
      <c r="AV5" s="35"/>
      <c r="AW5" s="35"/>
      <c r="AX5" s="35"/>
      <c r="AY5" s="35"/>
      <c r="AZ5" s="34">
        <f>+AZ7</f>
        <v>53482.17928162748</v>
      </c>
      <c r="BA5" s="35"/>
      <c r="BB5" s="35"/>
      <c r="BC5" s="35"/>
      <c r="BD5" s="35"/>
      <c r="BE5" s="34">
        <f>+BE7</f>
        <v>147036.87920995947</v>
      </c>
      <c r="BF5" s="35"/>
      <c r="BG5" s="35"/>
      <c r="BH5" s="35"/>
      <c r="BI5" s="35"/>
      <c r="BJ5" s="34">
        <f>+BJ7</f>
        <v>211189.07920995948</v>
      </c>
      <c r="BK5" s="35"/>
      <c r="BL5" s="35"/>
      <c r="BM5" s="35"/>
      <c r="BN5" s="35"/>
      <c r="BO5" s="34">
        <f>+BO7</f>
        <v>204343.5202099595</v>
      </c>
      <c r="BP5" s="35"/>
      <c r="BQ5" s="35"/>
      <c r="BR5" s="35"/>
      <c r="BS5" s="35"/>
    </row>
    <row r="6" spans="1:71" ht="4.5" customHeigh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6"/>
      <c r="L6" s="34"/>
      <c r="M6" s="35"/>
      <c r="N6" s="35"/>
      <c r="O6" s="35"/>
      <c r="P6" s="35"/>
      <c r="Q6" s="34"/>
      <c r="R6" s="35"/>
      <c r="S6" s="35"/>
      <c r="T6" s="35"/>
      <c r="U6" s="35"/>
      <c r="V6" s="34"/>
      <c r="W6" s="35"/>
      <c r="X6" s="35"/>
      <c r="Y6" s="35"/>
      <c r="Z6" s="35"/>
      <c r="AA6" s="34"/>
      <c r="AB6" s="35"/>
      <c r="AC6" s="35"/>
      <c r="AD6" s="35"/>
      <c r="AE6" s="35"/>
      <c r="AF6" s="34"/>
      <c r="AG6" s="35"/>
      <c r="AH6" s="35"/>
      <c r="AI6" s="35"/>
      <c r="AJ6" s="35"/>
      <c r="AK6" s="34"/>
      <c r="AL6" s="35"/>
      <c r="AM6" s="35"/>
      <c r="AN6" s="35"/>
      <c r="AO6" s="35"/>
      <c r="AP6" s="34"/>
      <c r="AQ6" s="35"/>
      <c r="AR6" s="35"/>
      <c r="AS6" s="35"/>
      <c r="AT6" s="35"/>
      <c r="AU6" s="34"/>
      <c r="AV6" s="35"/>
      <c r="AW6" s="35"/>
      <c r="AX6" s="35"/>
      <c r="AY6" s="35"/>
      <c r="AZ6" s="34"/>
      <c r="BA6" s="35"/>
      <c r="BB6" s="35"/>
      <c r="BC6" s="35"/>
      <c r="BD6" s="35"/>
      <c r="BE6" s="34"/>
      <c r="BF6" s="35"/>
      <c r="BG6" s="35"/>
      <c r="BH6" s="35"/>
      <c r="BI6" s="35"/>
      <c r="BJ6" s="34"/>
      <c r="BK6" s="35"/>
      <c r="BL6" s="35"/>
      <c r="BM6" s="35"/>
      <c r="BN6" s="35"/>
      <c r="BO6" s="34"/>
      <c r="BP6" s="35"/>
      <c r="BQ6" s="35"/>
      <c r="BR6" s="35"/>
      <c r="BS6" s="35"/>
    </row>
    <row r="7" spans="1:71" ht="7.5" customHeight="1">
      <c r="A7" s="101" t="s">
        <v>4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  <c r="L7" s="42">
        <f>'P1'!L7+'P2'!L7+'P3'!L7</f>
        <v>200837.15771604935</v>
      </c>
      <c r="M7" s="43"/>
      <c r="N7" s="43"/>
      <c r="O7" s="43"/>
      <c r="P7" s="43"/>
      <c r="Q7" s="43">
        <f>'P1'!Q7+'P2'!Q7+'P3'!Q7</f>
        <v>214811.95301075466</v>
      </c>
      <c r="R7" s="43"/>
      <c r="S7" s="43"/>
      <c r="T7" s="43"/>
      <c r="U7" s="43"/>
      <c r="V7" s="43">
        <f>'P1'!V7+'P2'!V7+'P3'!V7</f>
        <v>214185.618870332</v>
      </c>
      <c r="W7" s="43"/>
      <c r="X7" s="43"/>
      <c r="Y7" s="43"/>
      <c r="Z7" s="43"/>
      <c r="AA7" s="42">
        <f>'P1'!AA7+'P2'!AA7+'P3'!AA7</f>
        <v>140039.699928332</v>
      </c>
      <c r="AB7" s="43"/>
      <c r="AC7" s="43"/>
      <c r="AD7" s="43"/>
      <c r="AE7" s="43"/>
      <c r="AF7" s="43">
        <f>'P1'!AF7+'P2'!AF7+'P3'!AF7</f>
        <v>146129.399928332</v>
      </c>
      <c r="AG7" s="43"/>
      <c r="AH7" s="43"/>
      <c r="AI7" s="43"/>
      <c r="AJ7" s="43"/>
      <c r="AK7" s="43">
        <f>'P1'!AK7+'P2'!AK7+'P3'!AK7</f>
        <v>150861.340928332</v>
      </c>
      <c r="AL7" s="43"/>
      <c r="AM7" s="43"/>
      <c r="AN7" s="43"/>
      <c r="AO7" s="138"/>
      <c r="AP7" s="42">
        <f>'P1'!AP7+'P2'!AP7+'P3'!AP7</f>
        <v>6997.179281627487</v>
      </c>
      <c r="AQ7" s="43"/>
      <c r="AR7" s="43"/>
      <c r="AS7" s="43"/>
      <c r="AT7" s="43"/>
      <c r="AU7" s="43">
        <f>'P1'!AU7+'P2'!AU7+'P3'!AU7</f>
        <v>65059.67928162748</v>
      </c>
      <c r="AV7" s="43"/>
      <c r="AW7" s="43"/>
      <c r="AX7" s="43"/>
      <c r="AY7" s="43"/>
      <c r="AZ7" s="43">
        <f>'P1'!AZ7+'P2'!AZ7+'P3'!AZ7</f>
        <v>53482.17928162748</v>
      </c>
      <c r="BA7" s="43"/>
      <c r="BB7" s="43"/>
      <c r="BC7" s="43"/>
      <c r="BD7" s="138"/>
      <c r="BE7" s="42">
        <f>'P1'!BE7+'P2'!BE7+'P3'!BE7</f>
        <v>147036.87920995947</v>
      </c>
      <c r="BF7" s="43"/>
      <c r="BG7" s="43"/>
      <c r="BH7" s="43"/>
      <c r="BI7" s="43"/>
      <c r="BJ7" s="43">
        <f>'P1'!BJ7+'P2'!BJ7+'P3'!BJ7</f>
        <v>211189.07920995948</v>
      </c>
      <c r="BK7" s="43"/>
      <c r="BL7" s="43"/>
      <c r="BM7" s="43"/>
      <c r="BN7" s="43"/>
      <c r="BO7" s="43">
        <f>'P1'!BO7+'P2'!BO7+'P3'!BO7</f>
        <v>204343.5202099595</v>
      </c>
      <c r="BP7" s="43"/>
      <c r="BQ7" s="43"/>
      <c r="BR7" s="43"/>
      <c r="BS7" s="138"/>
    </row>
    <row r="8" spans="1:71" ht="7.5" customHeight="1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3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2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138"/>
      <c r="AP8" s="42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138"/>
      <c r="BE8" s="42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138"/>
    </row>
    <row r="9" spans="1:71" s="6" customFormat="1" ht="7.5" customHeight="1">
      <c r="A9" s="110" t="s">
        <v>5</v>
      </c>
      <c r="B9" s="111"/>
      <c r="C9" s="111"/>
      <c r="D9" s="111"/>
      <c r="E9" s="111"/>
      <c r="F9" s="111"/>
      <c r="G9" s="111"/>
      <c r="H9" s="111"/>
      <c r="I9" s="111"/>
      <c r="J9" s="111"/>
      <c r="K9" s="112"/>
      <c r="L9" s="44">
        <f>'P1'!L9+'P2'!L9+'P3'!L9</f>
        <v>94714.74132871734</v>
      </c>
      <c r="M9" s="45"/>
      <c r="N9" s="45"/>
      <c r="O9" s="45"/>
      <c r="P9" s="45"/>
      <c r="Q9" s="45">
        <f>'P1'!Q9+'P2'!Q9+'P3'!Q9</f>
        <v>110931.73662342265</v>
      </c>
      <c r="R9" s="45"/>
      <c r="S9" s="45"/>
      <c r="T9" s="45"/>
      <c r="U9" s="45"/>
      <c r="V9" s="45">
        <f>'P1'!V9+'P2'!V9+'P3'!V9</f>
        <v>114051</v>
      </c>
      <c r="W9" s="45"/>
      <c r="X9" s="45"/>
      <c r="Y9" s="45"/>
      <c r="Z9" s="45"/>
      <c r="AA9" s="44">
        <f>'P1'!AA9+'P2'!AA9+'P3'!AA9</f>
        <v>92481</v>
      </c>
      <c r="AB9" s="45"/>
      <c r="AC9" s="45"/>
      <c r="AD9" s="45"/>
      <c r="AE9" s="45"/>
      <c r="AF9" s="45">
        <f>'P1'!AF9+'P2'!AF9+'P3'!AF9</f>
        <v>98196</v>
      </c>
      <c r="AG9" s="45"/>
      <c r="AH9" s="45"/>
      <c r="AI9" s="45"/>
      <c r="AJ9" s="45"/>
      <c r="AK9" s="45">
        <f>'P1'!AK9+'P2'!AK9+'P3'!AK9</f>
        <v>102542</v>
      </c>
      <c r="AL9" s="45"/>
      <c r="AM9" s="45"/>
      <c r="AN9" s="45"/>
      <c r="AO9" s="63"/>
      <c r="AP9" s="44">
        <f>'P1'!AP9+'P2'!AP9+'P3'!AP9</f>
        <v>6512</v>
      </c>
      <c r="AQ9" s="45"/>
      <c r="AR9" s="45"/>
      <c r="AS9" s="45"/>
      <c r="AT9" s="45"/>
      <c r="AU9" s="45">
        <f>'P1'!AU9+'P2'!AU9+'P3'!AU9</f>
        <v>63144.5</v>
      </c>
      <c r="AV9" s="45"/>
      <c r="AW9" s="45"/>
      <c r="AX9" s="45"/>
      <c r="AY9" s="45"/>
      <c r="AZ9" s="45">
        <f>'P1'!AZ9+'P2'!AZ9+'P3'!AZ9</f>
        <v>52900.5</v>
      </c>
      <c r="BA9" s="45"/>
      <c r="BB9" s="45"/>
      <c r="BC9" s="45"/>
      <c r="BD9" s="63"/>
      <c r="BE9" s="44">
        <f>'P1'!BE9+'P2'!BE9+'P3'!BE9</f>
        <v>98993</v>
      </c>
      <c r="BF9" s="45"/>
      <c r="BG9" s="45"/>
      <c r="BH9" s="45"/>
      <c r="BI9" s="45"/>
      <c r="BJ9" s="45">
        <f>'P1'!BJ9+'P2'!BJ9+'P3'!BJ9</f>
        <v>161340.5</v>
      </c>
      <c r="BK9" s="45"/>
      <c r="BL9" s="45"/>
      <c r="BM9" s="45"/>
      <c r="BN9" s="45"/>
      <c r="BO9" s="45">
        <f>'P1'!BO9+'P2'!BO9+'P3'!BO9</f>
        <v>155442.5</v>
      </c>
      <c r="BP9" s="45"/>
      <c r="BQ9" s="45"/>
      <c r="BR9" s="45"/>
      <c r="BS9" s="63"/>
    </row>
    <row r="10" spans="1:71" s="6" customFormat="1" ht="7.5" customHeight="1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2"/>
      <c r="L10" s="44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4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63"/>
      <c r="AP10" s="44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63"/>
      <c r="BE10" s="44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63"/>
    </row>
    <row r="11" spans="1:71" s="5" customFormat="1" ht="8.25" customHeight="1">
      <c r="A11" s="107" t="s">
        <v>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9"/>
      <c r="L11" s="54">
        <f>'P1'!L11+'P2'!L11+'P3'!L11</f>
        <v>81912.20311071735</v>
      </c>
      <c r="M11" s="55"/>
      <c r="N11" s="55"/>
      <c r="O11" s="55"/>
      <c r="P11" s="55"/>
      <c r="Q11" s="55">
        <f>'P1'!Q11+'P2'!Q11+'P3'!Q11</f>
        <v>90080.73140042266</v>
      </c>
      <c r="R11" s="55"/>
      <c r="S11" s="55"/>
      <c r="T11" s="55"/>
      <c r="U11" s="55"/>
      <c r="V11" s="55">
        <f>'P1'!V11+'P2'!V11+'P3'!V11</f>
        <v>86420</v>
      </c>
      <c r="W11" s="55"/>
      <c r="X11" s="55"/>
      <c r="Y11" s="55"/>
      <c r="Z11" s="55"/>
      <c r="AA11" s="54">
        <f>'P1'!AA11+'P2'!AA11+'P3'!AA11</f>
        <v>87689</v>
      </c>
      <c r="AB11" s="55"/>
      <c r="AC11" s="55"/>
      <c r="AD11" s="55"/>
      <c r="AE11" s="55"/>
      <c r="AF11" s="55">
        <f>'P1'!AF11+'P2'!AF11+'P3'!AF11</f>
        <v>92980</v>
      </c>
      <c r="AG11" s="55"/>
      <c r="AH11" s="55"/>
      <c r="AI11" s="55"/>
      <c r="AJ11" s="55"/>
      <c r="AK11" s="55">
        <f>'P1'!AK11+'P2'!AK11+'P3'!AK11</f>
        <v>97480</v>
      </c>
      <c r="AL11" s="55"/>
      <c r="AM11" s="55"/>
      <c r="AN11" s="55"/>
      <c r="AO11" s="57"/>
      <c r="AP11" s="54">
        <f>'P1'!AP11+'P2'!AP11+'P3'!AP11</f>
        <v>1084</v>
      </c>
      <c r="AQ11" s="55"/>
      <c r="AR11" s="55"/>
      <c r="AS11" s="55"/>
      <c r="AT11" s="55"/>
      <c r="AU11" s="55">
        <f>'P1'!AU11+'P2'!AU11+'P3'!AU11</f>
        <v>6009.5</v>
      </c>
      <c r="AV11" s="55"/>
      <c r="AW11" s="55"/>
      <c r="AX11" s="55"/>
      <c r="AY11" s="55"/>
      <c r="AZ11" s="55">
        <f>'P1'!AZ11+'P2'!AZ11+'P3'!AZ11</f>
        <v>6277.5</v>
      </c>
      <c r="BA11" s="55"/>
      <c r="BB11" s="55"/>
      <c r="BC11" s="55"/>
      <c r="BD11" s="57"/>
      <c r="BE11" s="54">
        <f>'P1'!BE11+'P2'!BE11+'P3'!BE11</f>
        <v>88773</v>
      </c>
      <c r="BF11" s="55"/>
      <c r="BG11" s="55"/>
      <c r="BH11" s="55"/>
      <c r="BI11" s="55"/>
      <c r="BJ11" s="55">
        <f>'P1'!BJ11+'P2'!BJ11+'P3'!BJ11</f>
        <v>98989.5</v>
      </c>
      <c r="BK11" s="55"/>
      <c r="BL11" s="55"/>
      <c r="BM11" s="55"/>
      <c r="BN11" s="55"/>
      <c r="BO11" s="55">
        <f>'P1'!BO11+'P2'!BO11+'P3'!BO11</f>
        <v>103757.5</v>
      </c>
      <c r="BP11" s="55"/>
      <c r="BQ11" s="55"/>
      <c r="BR11" s="55"/>
      <c r="BS11" s="57"/>
    </row>
    <row r="12" spans="1:71" s="5" customFormat="1" ht="8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9"/>
      <c r="L12" s="54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4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7"/>
      <c r="AP12" s="54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7"/>
      <c r="BE12" s="54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7"/>
    </row>
    <row r="13" spans="1:71" s="5" customFormat="1" ht="8.25" customHeight="1">
      <c r="A13" s="107" t="s">
        <v>7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9"/>
      <c r="L13" s="54">
        <f>'P1'!L13+'P2'!L13+'P3'!L13</f>
        <v>12802.538218</v>
      </c>
      <c r="M13" s="55"/>
      <c r="N13" s="55"/>
      <c r="O13" s="55"/>
      <c r="P13" s="55"/>
      <c r="Q13" s="55">
        <f>'P1'!Q13+'P2'!Q13+'P3'!Q13</f>
        <v>20851.005223</v>
      </c>
      <c r="R13" s="55"/>
      <c r="S13" s="55"/>
      <c r="T13" s="55"/>
      <c r="U13" s="55"/>
      <c r="V13" s="55">
        <f>'P1'!V13+'P2'!V13+'P3'!V13</f>
        <v>27631</v>
      </c>
      <c r="W13" s="55"/>
      <c r="X13" s="55"/>
      <c r="Y13" s="55"/>
      <c r="Z13" s="55"/>
      <c r="AA13" s="54">
        <f>'P1'!AA13+'P2'!AA13+'P3'!AA13</f>
        <v>4792</v>
      </c>
      <c r="AB13" s="55"/>
      <c r="AC13" s="55"/>
      <c r="AD13" s="55"/>
      <c r="AE13" s="55"/>
      <c r="AF13" s="55">
        <f>'P1'!AF13+'P2'!AF13+'P3'!AF13</f>
        <v>5216</v>
      </c>
      <c r="AG13" s="55"/>
      <c r="AH13" s="55"/>
      <c r="AI13" s="55"/>
      <c r="AJ13" s="55"/>
      <c r="AK13" s="55">
        <f>'P1'!AK13+'P2'!AK13+'P3'!AK13</f>
        <v>5062</v>
      </c>
      <c r="AL13" s="55"/>
      <c r="AM13" s="55"/>
      <c r="AN13" s="55"/>
      <c r="AO13" s="57"/>
      <c r="AP13" s="54">
        <f>'P1'!AP13+'P2'!AP13+'P3'!AP13</f>
        <v>5428</v>
      </c>
      <c r="AQ13" s="55"/>
      <c r="AR13" s="55"/>
      <c r="AS13" s="55"/>
      <c r="AT13" s="55"/>
      <c r="AU13" s="55">
        <f>'P1'!AU13+'P2'!AU13+'P3'!AU13</f>
        <v>57135</v>
      </c>
      <c r="AV13" s="55"/>
      <c r="AW13" s="55"/>
      <c r="AX13" s="55"/>
      <c r="AY13" s="55"/>
      <c r="AZ13" s="55">
        <f>'P1'!AZ13+'P2'!AZ13+'P3'!AZ13</f>
        <v>46623</v>
      </c>
      <c r="BA13" s="55"/>
      <c r="BB13" s="55"/>
      <c r="BC13" s="55"/>
      <c r="BD13" s="57"/>
      <c r="BE13" s="54">
        <f>'P1'!BE13+'P2'!BE13+'P3'!BE13</f>
        <v>10220</v>
      </c>
      <c r="BF13" s="55"/>
      <c r="BG13" s="55"/>
      <c r="BH13" s="55"/>
      <c r="BI13" s="55"/>
      <c r="BJ13" s="55">
        <f>'P1'!BJ13+'P2'!BJ13+'P3'!BJ13</f>
        <v>62351</v>
      </c>
      <c r="BK13" s="55"/>
      <c r="BL13" s="55"/>
      <c r="BM13" s="55"/>
      <c r="BN13" s="55"/>
      <c r="BO13" s="55">
        <f>'P1'!BO13+'P2'!BO13+'P3'!BO13</f>
        <v>51685</v>
      </c>
      <c r="BP13" s="55"/>
      <c r="BQ13" s="55"/>
      <c r="BR13" s="55"/>
      <c r="BS13" s="57"/>
    </row>
    <row r="14" spans="1:71" s="5" customFormat="1" ht="8.25" customHeight="1">
      <c r="A14" s="107"/>
      <c r="B14" s="108"/>
      <c r="C14" s="108"/>
      <c r="D14" s="108"/>
      <c r="E14" s="108"/>
      <c r="F14" s="108"/>
      <c r="G14" s="108"/>
      <c r="H14" s="108"/>
      <c r="I14" s="108"/>
      <c r="J14" s="108"/>
      <c r="K14" s="109"/>
      <c r="L14" s="54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4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7"/>
      <c r="AP14" s="54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7"/>
      <c r="BE14" s="54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7"/>
    </row>
    <row r="15" spans="1:71" s="6" customFormat="1" ht="7.5" customHeight="1">
      <c r="A15" s="110" t="s">
        <v>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2"/>
      <c r="L15" s="44">
        <f>'P1'!L15+'P2'!L15+'P3'!L15</f>
        <v>106122.41638733199</v>
      </c>
      <c r="M15" s="45"/>
      <c r="N15" s="45"/>
      <c r="O15" s="45"/>
      <c r="P15" s="45"/>
      <c r="Q15" s="45">
        <f>'P1'!Q15+'P2'!Q15+'P3'!Q15</f>
        <v>103880.216387332</v>
      </c>
      <c r="R15" s="45"/>
      <c r="S15" s="45"/>
      <c r="T15" s="45"/>
      <c r="U15" s="45"/>
      <c r="V15" s="45">
        <f>'P1'!V15+'P2'!V15+'P3'!V15</f>
        <v>100134.618870332</v>
      </c>
      <c r="W15" s="45"/>
      <c r="X15" s="45"/>
      <c r="Y15" s="45"/>
      <c r="Z15" s="45"/>
      <c r="AA15" s="44">
        <f>'P1'!AA15+'P2'!AA15+'P3'!AA15</f>
        <v>47558.69992833199</v>
      </c>
      <c r="AB15" s="45"/>
      <c r="AC15" s="45"/>
      <c r="AD15" s="45"/>
      <c r="AE15" s="45"/>
      <c r="AF15" s="45">
        <f>'P1'!AF15+'P2'!AF15+'P3'!AF15</f>
        <v>47933.399928331986</v>
      </c>
      <c r="AG15" s="45"/>
      <c r="AH15" s="45"/>
      <c r="AI15" s="45"/>
      <c r="AJ15" s="45"/>
      <c r="AK15" s="45">
        <f>'P1'!AK15+'P2'!AK15+'P3'!AK15</f>
        <v>48319.34092833199</v>
      </c>
      <c r="AL15" s="45"/>
      <c r="AM15" s="45"/>
      <c r="AN15" s="45"/>
      <c r="AO15" s="63"/>
      <c r="AP15" s="44">
        <f>'P1'!AP15+'P2'!AP15+'P3'!AP15</f>
        <v>0</v>
      </c>
      <c r="AQ15" s="45"/>
      <c r="AR15" s="45"/>
      <c r="AS15" s="45"/>
      <c r="AT15" s="45"/>
      <c r="AU15" s="45">
        <f>'P1'!AU15+'P2'!AU15+'P3'!AU15</f>
        <v>0</v>
      </c>
      <c r="AV15" s="45"/>
      <c r="AW15" s="45"/>
      <c r="AX15" s="45"/>
      <c r="AY15" s="45"/>
      <c r="AZ15" s="45">
        <f>'P1'!AZ15+'P2'!AZ15+'P3'!AZ15</f>
        <v>0</v>
      </c>
      <c r="BA15" s="45"/>
      <c r="BB15" s="45"/>
      <c r="BC15" s="45"/>
      <c r="BD15" s="63"/>
      <c r="BE15" s="44">
        <f>'P1'!BE15+'P2'!BE15+'P3'!BE15</f>
        <v>47558.69992833199</v>
      </c>
      <c r="BF15" s="45"/>
      <c r="BG15" s="45"/>
      <c r="BH15" s="45"/>
      <c r="BI15" s="45"/>
      <c r="BJ15" s="45">
        <f>'P1'!BJ15+'P2'!BJ15+'P3'!BJ15</f>
        <v>47933.399928331986</v>
      </c>
      <c r="BK15" s="45"/>
      <c r="BL15" s="45"/>
      <c r="BM15" s="45"/>
      <c r="BN15" s="45"/>
      <c r="BO15" s="45">
        <f>'P1'!BO15+'P2'!BO15+'P3'!BO15</f>
        <v>48319.34092833199</v>
      </c>
      <c r="BP15" s="45"/>
      <c r="BQ15" s="45"/>
      <c r="BR15" s="45"/>
      <c r="BS15" s="63"/>
    </row>
    <row r="16" spans="1:71" s="6" customFormat="1" ht="7.5" customHeight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2"/>
      <c r="L16" s="44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4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63"/>
      <c r="AP16" s="44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63"/>
      <c r="BE16" s="44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63"/>
    </row>
    <row r="17" spans="1:71" s="5" customFormat="1" ht="8.25" customHeight="1">
      <c r="A17" s="107" t="s">
        <v>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9"/>
      <c r="L17" s="54">
        <f>'P1'!L17+'P2'!L17+'P3'!L17</f>
        <v>71403.797517</v>
      </c>
      <c r="M17" s="55"/>
      <c r="N17" s="55"/>
      <c r="O17" s="55"/>
      <c r="P17" s="55"/>
      <c r="Q17" s="55">
        <f>'P1'!Q17+'P2'!Q17+'P3'!Q17</f>
        <v>69161.597517</v>
      </c>
      <c r="R17" s="55"/>
      <c r="S17" s="55"/>
      <c r="T17" s="55"/>
      <c r="U17" s="55"/>
      <c r="V17" s="55">
        <f>'P1'!V17+'P2'!V17+'P3'!V17</f>
        <v>65416</v>
      </c>
      <c r="W17" s="55"/>
      <c r="X17" s="55"/>
      <c r="Y17" s="55"/>
      <c r="Z17" s="55"/>
      <c r="AA17" s="54">
        <f>'P1'!AA17+'P2'!AA17+'P3'!AA17</f>
        <v>12840</v>
      </c>
      <c r="AB17" s="55"/>
      <c r="AC17" s="55"/>
      <c r="AD17" s="55"/>
      <c r="AE17" s="55"/>
      <c r="AF17" s="55">
        <f>'P1'!AF17+'P2'!AF17+'P3'!AF17</f>
        <v>13214.7</v>
      </c>
      <c r="AG17" s="55"/>
      <c r="AH17" s="55"/>
      <c r="AI17" s="55"/>
      <c r="AJ17" s="55"/>
      <c r="AK17" s="55">
        <f>'P1'!AK17+'P2'!AK17+'P3'!AK17</f>
        <v>13600.641000000001</v>
      </c>
      <c r="AL17" s="55"/>
      <c r="AM17" s="55"/>
      <c r="AN17" s="55"/>
      <c r="AO17" s="57"/>
      <c r="AP17" s="54">
        <f>'P1'!AP17+'P2'!AP17+'P3'!AP17</f>
        <v>0</v>
      </c>
      <c r="AQ17" s="55"/>
      <c r="AR17" s="55"/>
      <c r="AS17" s="55"/>
      <c r="AT17" s="55"/>
      <c r="AU17" s="55">
        <f>'P1'!AU17+'P2'!AU17+'P3'!AU17</f>
        <v>0</v>
      </c>
      <c r="AV17" s="55"/>
      <c r="AW17" s="55"/>
      <c r="AX17" s="55"/>
      <c r="AY17" s="55"/>
      <c r="AZ17" s="55">
        <f>'P1'!AZ17+'P2'!AZ17+'P3'!AZ17</f>
        <v>0</v>
      </c>
      <c r="BA17" s="55"/>
      <c r="BB17" s="55"/>
      <c r="BC17" s="55"/>
      <c r="BD17" s="57"/>
      <c r="BE17" s="54">
        <f>'P1'!BE17+'P2'!BE17+'P3'!BE17</f>
        <v>12840</v>
      </c>
      <c r="BF17" s="55"/>
      <c r="BG17" s="55"/>
      <c r="BH17" s="55"/>
      <c r="BI17" s="55"/>
      <c r="BJ17" s="55">
        <f>'P1'!BJ17+'P2'!BJ17+'P3'!BJ17</f>
        <v>13214.7</v>
      </c>
      <c r="BK17" s="55"/>
      <c r="BL17" s="55"/>
      <c r="BM17" s="55"/>
      <c r="BN17" s="55"/>
      <c r="BO17" s="55">
        <f>'P1'!BO17+'P2'!BO17+'P3'!BO17</f>
        <v>13600.641000000001</v>
      </c>
      <c r="BP17" s="55"/>
      <c r="BQ17" s="55"/>
      <c r="BR17" s="55"/>
      <c r="BS17" s="57"/>
    </row>
    <row r="18" spans="1:71" s="5" customFormat="1" ht="8.25" customHeight="1">
      <c r="A18" s="107"/>
      <c r="B18" s="108"/>
      <c r="C18" s="108"/>
      <c r="D18" s="108"/>
      <c r="E18" s="108"/>
      <c r="F18" s="108"/>
      <c r="G18" s="108"/>
      <c r="H18" s="108"/>
      <c r="I18" s="108"/>
      <c r="J18" s="108"/>
      <c r="K18" s="109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4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7"/>
      <c r="AP18" s="54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7"/>
      <c r="BE18" s="54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7"/>
    </row>
    <row r="19" spans="1:71" s="5" customFormat="1" ht="8.25" customHeight="1">
      <c r="A19" s="107" t="s">
        <v>10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9"/>
      <c r="L19" s="54">
        <f>'P1'!L19+'P2'!L19+'P3'!L19</f>
        <v>34718.61887033199</v>
      </c>
      <c r="M19" s="55"/>
      <c r="N19" s="55"/>
      <c r="O19" s="55"/>
      <c r="P19" s="55"/>
      <c r="Q19" s="54">
        <f>'P1'!Q19+'P2'!Q19+'P3'!Q19</f>
        <v>34718.61887033199</v>
      </c>
      <c r="R19" s="55"/>
      <c r="S19" s="55"/>
      <c r="T19" s="55"/>
      <c r="U19" s="55"/>
      <c r="V19" s="54">
        <f>'P1'!V19+'P2'!V19+'P3'!V19</f>
        <v>34718.61887033199</v>
      </c>
      <c r="W19" s="55"/>
      <c r="X19" s="55"/>
      <c r="Y19" s="55"/>
      <c r="Z19" s="55"/>
      <c r="AA19" s="54">
        <f>'P1'!AA19+'P2'!AA19+'P3'!AA19</f>
        <v>34718.69992833199</v>
      </c>
      <c r="AB19" s="55"/>
      <c r="AC19" s="55"/>
      <c r="AD19" s="55"/>
      <c r="AE19" s="55"/>
      <c r="AF19" s="54">
        <f>'P1'!AF19+'P2'!AF19+'P3'!AF19</f>
        <v>34718.69992833199</v>
      </c>
      <c r="AG19" s="55"/>
      <c r="AH19" s="55"/>
      <c r="AI19" s="55"/>
      <c r="AJ19" s="55"/>
      <c r="AK19" s="54">
        <f>'P1'!AK19+'P2'!AK19+'P3'!AK19</f>
        <v>34718.69992833199</v>
      </c>
      <c r="AL19" s="55"/>
      <c r="AM19" s="55"/>
      <c r="AN19" s="55"/>
      <c r="AO19" s="55"/>
      <c r="AP19" s="54">
        <f>'P1'!AP19+'P2'!AP19+'P3'!AP19</f>
        <v>0</v>
      </c>
      <c r="AQ19" s="55"/>
      <c r="AR19" s="55"/>
      <c r="AS19" s="55"/>
      <c r="AT19" s="55"/>
      <c r="AU19" s="54">
        <f>'P1'!AU19+'P2'!AU19+'P3'!AU19</f>
        <v>0</v>
      </c>
      <c r="AV19" s="55"/>
      <c r="AW19" s="55"/>
      <c r="AX19" s="55"/>
      <c r="AY19" s="55"/>
      <c r="AZ19" s="54">
        <f>'P1'!AZ19+'P2'!AZ19+'P3'!AZ19</f>
        <v>0</v>
      </c>
      <c r="BA19" s="55"/>
      <c r="BB19" s="55"/>
      <c r="BC19" s="55"/>
      <c r="BD19" s="55"/>
      <c r="BE19" s="54">
        <f>'P1'!BE19+'P2'!BE19+'P3'!BE19</f>
        <v>34718.69992833199</v>
      </c>
      <c r="BF19" s="55"/>
      <c r="BG19" s="55"/>
      <c r="BH19" s="55"/>
      <c r="BI19" s="55"/>
      <c r="BJ19" s="54">
        <f>'P1'!BJ19+'P2'!BJ19+'P3'!BJ19</f>
        <v>34718.69992833199</v>
      </c>
      <c r="BK19" s="55"/>
      <c r="BL19" s="55"/>
      <c r="BM19" s="55"/>
      <c r="BN19" s="55"/>
      <c r="BO19" s="54">
        <f>'P1'!BO19+'P2'!BO19+'P3'!BO19</f>
        <v>34718.69992833199</v>
      </c>
      <c r="BP19" s="55"/>
      <c r="BQ19" s="55"/>
      <c r="BR19" s="55"/>
      <c r="BS19" s="55"/>
    </row>
    <row r="20" spans="1:71" s="5" customFormat="1" ht="8.25" customHeight="1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9"/>
      <c r="L20" s="54"/>
      <c r="M20" s="55"/>
      <c r="N20" s="55"/>
      <c r="O20" s="55"/>
      <c r="P20" s="55"/>
      <c r="Q20" s="54"/>
      <c r="R20" s="55"/>
      <c r="S20" s="55"/>
      <c r="T20" s="55"/>
      <c r="U20" s="55"/>
      <c r="V20" s="54"/>
      <c r="W20" s="55"/>
      <c r="X20" s="55"/>
      <c r="Y20" s="55"/>
      <c r="Z20" s="55"/>
      <c r="AA20" s="54"/>
      <c r="AB20" s="55"/>
      <c r="AC20" s="55"/>
      <c r="AD20" s="55"/>
      <c r="AE20" s="55"/>
      <c r="AF20" s="54"/>
      <c r="AG20" s="55"/>
      <c r="AH20" s="55"/>
      <c r="AI20" s="55"/>
      <c r="AJ20" s="55"/>
      <c r="AK20" s="54"/>
      <c r="AL20" s="55"/>
      <c r="AM20" s="55"/>
      <c r="AN20" s="55"/>
      <c r="AO20" s="55"/>
      <c r="AP20" s="54"/>
      <c r="AQ20" s="55"/>
      <c r="AR20" s="55"/>
      <c r="AS20" s="55"/>
      <c r="AT20" s="55"/>
      <c r="AU20" s="54"/>
      <c r="AV20" s="55"/>
      <c r="AW20" s="55"/>
      <c r="AX20" s="55"/>
      <c r="AY20" s="55"/>
      <c r="AZ20" s="54"/>
      <c r="BA20" s="55"/>
      <c r="BB20" s="55"/>
      <c r="BC20" s="55"/>
      <c r="BD20" s="55"/>
      <c r="BE20" s="54"/>
      <c r="BF20" s="55"/>
      <c r="BG20" s="55"/>
      <c r="BH20" s="55"/>
      <c r="BI20" s="55"/>
      <c r="BJ20" s="54"/>
      <c r="BK20" s="55"/>
      <c r="BL20" s="55"/>
      <c r="BM20" s="55"/>
      <c r="BN20" s="55"/>
      <c r="BO20" s="54"/>
      <c r="BP20" s="55"/>
      <c r="BQ20" s="55"/>
      <c r="BR20" s="55"/>
      <c r="BS20" s="55"/>
    </row>
    <row r="21" spans="1:71" s="3" customFormat="1" ht="9.75" customHeight="1">
      <c r="A21" s="113" t="s">
        <v>11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5"/>
      <c r="L21" s="54">
        <f>'P1'!L21+'P2'!L21+'P3'!L21</f>
        <v>0</v>
      </c>
      <c r="M21" s="55"/>
      <c r="N21" s="55"/>
      <c r="O21" s="55"/>
      <c r="P21" s="55"/>
      <c r="Q21" s="54">
        <f>'P1'!Q21+'P2'!Q21+'P3'!Q21</f>
        <v>0</v>
      </c>
      <c r="R21" s="55"/>
      <c r="S21" s="55"/>
      <c r="T21" s="55"/>
      <c r="U21" s="55"/>
      <c r="V21" s="54">
        <f>'P1'!V21+'P2'!V21+'P3'!V21</f>
        <v>0</v>
      </c>
      <c r="W21" s="55"/>
      <c r="X21" s="55"/>
      <c r="Y21" s="55"/>
      <c r="Z21" s="55"/>
      <c r="AA21" s="54">
        <f>'P1'!AA21+'P2'!AA21+'P3'!AA21</f>
        <v>0</v>
      </c>
      <c r="AB21" s="55"/>
      <c r="AC21" s="55"/>
      <c r="AD21" s="55"/>
      <c r="AE21" s="55"/>
      <c r="AF21" s="54">
        <f>'P1'!AF21+'P2'!AF21+'P3'!AF21</f>
        <v>0</v>
      </c>
      <c r="AG21" s="55"/>
      <c r="AH21" s="55"/>
      <c r="AI21" s="55"/>
      <c r="AJ21" s="55"/>
      <c r="AK21" s="54">
        <f>'P1'!AK21+'P2'!AK21+'P3'!AK21</f>
        <v>0</v>
      </c>
      <c r="AL21" s="55"/>
      <c r="AM21" s="55"/>
      <c r="AN21" s="55"/>
      <c r="AO21" s="55"/>
      <c r="AP21" s="54">
        <f>'P1'!AP21+'P2'!AP21+'P3'!AP21</f>
        <v>0</v>
      </c>
      <c r="AQ21" s="55"/>
      <c r="AR21" s="55"/>
      <c r="AS21" s="55"/>
      <c r="AT21" s="55"/>
      <c r="AU21" s="54">
        <f>'P1'!AU21+'P2'!AU21+'P3'!AU21</f>
        <v>0</v>
      </c>
      <c r="AV21" s="55"/>
      <c r="AW21" s="55"/>
      <c r="AX21" s="55"/>
      <c r="AY21" s="55"/>
      <c r="AZ21" s="54">
        <f>'P1'!AZ21+'P2'!AZ21+'P3'!AZ21</f>
        <v>0</v>
      </c>
      <c r="BA21" s="55"/>
      <c r="BB21" s="55"/>
      <c r="BC21" s="55"/>
      <c r="BD21" s="55"/>
      <c r="BE21" s="54">
        <f>'P1'!BE21+'P2'!BE21+'P3'!BE21</f>
        <v>0</v>
      </c>
      <c r="BF21" s="55"/>
      <c r="BG21" s="55"/>
      <c r="BH21" s="55"/>
      <c r="BI21" s="55"/>
      <c r="BJ21" s="54">
        <f>'P1'!BJ21+'P2'!BJ21+'P3'!BJ21</f>
        <v>0</v>
      </c>
      <c r="BK21" s="55"/>
      <c r="BL21" s="55"/>
      <c r="BM21" s="55"/>
      <c r="BN21" s="55"/>
      <c r="BO21" s="54">
        <f>'P1'!BO21+'P2'!BO21+'P3'!BO21</f>
        <v>0</v>
      </c>
      <c r="BP21" s="55"/>
      <c r="BQ21" s="55"/>
      <c r="BR21" s="55"/>
      <c r="BS21" s="55"/>
    </row>
    <row r="22" spans="1:71" s="3" customFormat="1" ht="9.75" customHeight="1">
      <c r="A22" s="113"/>
      <c r="B22" s="114"/>
      <c r="C22" s="114"/>
      <c r="D22" s="114"/>
      <c r="E22" s="114"/>
      <c r="F22" s="114"/>
      <c r="G22" s="114"/>
      <c r="H22" s="114"/>
      <c r="I22" s="114"/>
      <c r="J22" s="114"/>
      <c r="K22" s="115"/>
      <c r="L22" s="54"/>
      <c r="M22" s="55"/>
      <c r="N22" s="55"/>
      <c r="O22" s="55"/>
      <c r="P22" s="55"/>
      <c r="Q22" s="54"/>
      <c r="R22" s="55"/>
      <c r="S22" s="55"/>
      <c r="T22" s="55"/>
      <c r="U22" s="55"/>
      <c r="V22" s="54"/>
      <c r="W22" s="55"/>
      <c r="X22" s="55"/>
      <c r="Y22" s="55"/>
      <c r="Z22" s="55"/>
      <c r="AA22" s="54"/>
      <c r="AB22" s="55"/>
      <c r="AC22" s="55"/>
      <c r="AD22" s="55"/>
      <c r="AE22" s="55"/>
      <c r="AF22" s="54"/>
      <c r="AG22" s="55"/>
      <c r="AH22" s="55"/>
      <c r="AI22" s="55"/>
      <c r="AJ22" s="55"/>
      <c r="AK22" s="54"/>
      <c r="AL22" s="55"/>
      <c r="AM22" s="55"/>
      <c r="AN22" s="55"/>
      <c r="AO22" s="55"/>
      <c r="AP22" s="54"/>
      <c r="AQ22" s="55"/>
      <c r="AR22" s="55"/>
      <c r="AS22" s="55"/>
      <c r="AT22" s="55"/>
      <c r="AU22" s="54"/>
      <c r="AV22" s="55"/>
      <c r="AW22" s="55"/>
      <c r="AX22" s="55"/>
      <c r="AY22" s="55"/>
      <c r="AZ22" s="54"/>
      <c r="BA22" s="55"/>
      <c r="BB22" s="55"/>
      <c r="BC22" s="55"/>
      <c r="BD22" s="55"/>
      <c r="BE22" s="54"/>
      <c r="BF22" s="55"/>
      <c r="BG22" s="55"/>
      <c r="BH22" s="55"/>
      <c r="BI22" s="55"/>
      <c r="BJ22" s="54"/>
      <c r="BK22" s="55"/>
      <c r="BL22" s="55"/>
      <c r="BM22" s="55"/>
      <c r="BN22" s="55"/>
      <c r="BO22" s="54"/>
      <c r="BP22" s="55"/>
      <c r="BQ22" s="55"/>
      <c r="BR22" s="55"/>
      <c r="BS22" s="55"/>
    </row>
    <row r="23" spans="1:71" s="3" customFormat="1" ht="9.75" customHeight="1">
      <c r="A23" s="113" t="s">
        <v>12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5"/>
      <c r="L23" s="54">
        <f>'P1'!L23+'P2'!L23+'P3'!L23</f>
        <v>8583.950682411998</v>
      </c>
      <c r="M23" s="55"/>
      <c r="N23" s="55"/>
      <c r="O23" s="55"/>
      <c r="P23" s="55"/>
      <c r="Q23" s="54">
        <f>'P1'!Q23+'P2'!Q23+'P3'!Q23</f>
        <v>8583.950682412</v>
      </c>
      <c r="R23" s="55"/>
      <c r="S23" s="55"/>
      <c r="T23" s="55"/>
      <c r="U23" s="55"/>
      <c r="V23" s="54">
        <f>'P1'!V23+'P2'!V23+'P3'!V23</f>
        <v>8583.950682412</v>
      </c>
      <c r="W23" s="55"/>
      <c r="X23" s="55"/>
      <c r="Y23" s="55"/>
      <c r="Z23" s="55"/>
      <c r="AA23" s="54">
        <f>'P1'!AA23+'P2'!AA23+'P3'!AA23</f>
        <v>8583.950682412</v>
      </c>
      <c r="AB23" s="55"/>
      <c r="AC23" s="55"/>
      <c r="AD23" s="55"/>
      <c r="AE23" s="55"/>
      <c r="AF23" s="54">
        <f>'P1'!AF23+'P2'!AF23+'P3'!AF23</f>
        <v>8583.950682412</v>
      </c>
      <c r="AG23" s="55"/>
      <c r="AH23" s="55"/>
      <c r="AI23" s="55"/>
      <c r="AJ23" s="55"/>
      <c r="AK23" s="54">
        <f>'P1'!AK23+'P2'!AK23+'P3'!AK23</f>
        <v>8583.950682412</v>
      </c>
      <c r="AL23" s="55"/>
      <c r="AM23" s="55"/>
      <c r="AN23" s="55"/>
      <c r="AO23" s="55"/>
      <c r="AP23" s="54">
        <f>'P1'!AP23+'P2'!AP23+'P3'!AP23</f>
        <v>0</v>
      </c>
      <c r="AQ23" s="55"/>
      <c r="AR23" s="55"/>
      <c r="AS23" s="55"/>
      <c r="AT23" s="55"/>
      <c r="AU23" s="54">
        <f>'P1'!AU23+'P2'!AU23+'P3'!AU23</f>
        <v>0</v>
      </c>
      <c r="AV23" s="55"/>
      <c r="AW23" s="55"/>
      <c r="AX23" s="55"/>
      <c r="AY23" s="55"/>
      <c r="AZ23" s="54">
        <f>'P1'!AZ23+'P2'!AZ23+'P3'!AZ23</f>
        <v>0</v>
      </c>
      <c r="BA23" s="55"/>
      <c r="BB23" s="55"/>
      <c r="BC23" s="55"/>
      <c r="BD23" s="55"/>
      <c r="BE23" s="54">
        <f>'P1'!BE23+'P2'!BE23+'P3'!BE23</f>
        <v>8583.950682412</v>
      </c>
      <c r="BF23" s="55"/>
      <c r="BG23" s="55"/>
      <c r="BH23" s="55"/>
      <c r="BI23" s="55"/>
      <c r="BJ23" s="54">
        <f>'P1'!BJ23+'P2'!BJ23+'P3'!BJ23</f>
        <v>8583.950682412</v>
      </c>
      <c r="BK23" s="55"/>
      <c r="BL23" s="55"/>
      <c r="BM23" s="55"/>
      <c r="BN23" s="55"/>
      <c r="BO23" s="54">
        <f>'P1'!BO23+'P2'!BO23+'P3'!BO23</f>
        <v>8583.950682412</v>
      </c>
      <c r="BP23" s="55"/>
      <c r="BQ23" s="55"/>
      <c r="BR23" s="55"/>
      <c r="BS23" s="55"/>
    </row>
    <row r="24" spans="1:71" s="3" customFormat="1" ht="9.75" customHeight="1">
      <c r="A24" s="113"/>
      <c r="B24" s="114"/>
      <c r="C24" s="114"/>
      <c r="D24" s="114"/>
      <c r="E24" s="114"/>
      <c r="F24" s="114"/>
      <c r="G24" s="114"/>
      <c r="H24" s="114"/>
      <c r="I24" s="114"/>
      <c r="J24" s="114"/>
      <c r="K24" s="115"/>
      <c r="L24" s="54"/>
      <c r="M24" s="55"/>
      <c r="N24" s="55"/>
      <c r="O24" s="55"/>
      <c r="P24" s="55"/>
      <c r="Q24" s="54"/>
      <c r="R24" s="55"/>
      <c r="S24" s="55"/>
      <c r="T24" s="55"/>
      <c r="U24" s="55"/>
      <c r="V24" s="54"/>
      <c r="W24" s="55"/>
      <c r="X24" s="55"/>
      <c r="Y24" s="55"/>
      <c r="Z24" s="55"/>
      <c r="AA24" s="54"/>
      <c r="AB24" s="55"/>
      <c r="AC24" s="55"/>
      <c r="AD24" s="55"/>
      <c r="AE24" s="55"/>
      <c r="AF24" s="54"/>
      <c r="AG24" s="55"/>
      <c r="AH24" s="55"/>
      <c r="AI24" s="55"/>
      <c r="AJ24" s="55"/>
      <c r="AK24" s="54"/>
      <c r="AL24" s="55"/>
      <c r="AM24" s="55"/>
      <c r="AN24" s="55"/>
      <c r="AO24" s="55"/>
      <c r="AP24" s="54"/>
      <c r="AQ24" s="55"/>
      <c r="AR24" s="55"/>
      <c r="AS24" s="55"/>
      <c r="AT24" s="55"/>
      <c r="AU24" s="54"/>
      <c r="AV24" s="55"/>
      <c r="AW24" s="55"/>
      <c r="AX24" s="55"/>
      <c r="AY24" s="55"/>
      <c r="AZ24" s="54"/>
      <c r="BA24" s="55"/>
      <c r="BB24" s="55"/>
      <c r="BC24" s="55"/>
      <c r="BD24" s="55"/>
      <c r="BE24" s="54"/>
      <c r="BF24" s="55"/>
      <c r="BG24" s="55"/>
      <c r="BH24" s="55"/>
      <c r="BI24" s="55"/>
      <c r="BJ24" s="54"/>
      <c r="BK24" s="55"/>
      <c r="BL24" s="55"/>
      <c r="BM24" s="55"/>
      <c r="BN24" s="55"/>
      <c r="BO24" s="54"/>
      <c r="BP24" s="55"/>
      <c r="BQ24" s="55"/>
      <c r="BR24" s="55"/>
      <c r="BS24" s="55"/>
    </row>
    <row r="25" spans="1:71" s="3" customFormat="1" ht="9.75" customHeight="1">
      <c r="A25" s="113" t="s">
        <v>13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5"/>
      <c r="L25" s="54">
        <f>'P1'!L25+'P2'!L25+'P3'!L25</f>
        <v>26134.668187919997</v>
      </c>
      <c r="M25" s="55"/>
      <c r="N25" s="55"/>
      <c r="O25" s="55"/>
      <c r="P25" s="55"/>
      <c r="Q25" s="54">
        <f>'P1'!Q25+'P2'!Q25+'P3'!Q25</f>
        <v>26134.668187919993</v>
      </c>
      <c r="R25" s="55"/>
      <c r="S25" s="55"/>
      <c r="T25" s="55"/>
      <c r="U25" s="55"/>
      <c r="V25" s="54">
        <f>'P1'!V25+'P2'!V25+'P3'!V25</f>
        <v>26134.668187919993</v>
      </c>
      <c r="W25" s="55"/>
      <c r="X25" s="55"/>
      <c r="Y25" s="55"/>
      <c r="Z25" s="55"/>
      <c r="AA25" s="54">
        <f>'P1'!AA25+'P2'!AA25+'P3'!AA25</f>
        <v>26134.749245919993</v>
      </c>
      <c r="AB25" s="55"/>
      <c r="AC25" s="55"/>
      <c r="AD25" s="55"/>
      <c r="AE25" s="55"/>
      <c r="AF25" s="54">
        <f>'P1'!AF25+'P2'!AF25+'P3'!AF25</f>
        <v>26134.749245919993</v>
      </c>
      <c r="AG25" s="55"/>
      <c r="AH25" s="55"/>
      <c r="AI25" s="55"/>
      <c r="AJ25" s="55"/>
      <c r="AK25" s="54">
        <f>'P1'!AK25+'P2'!AK25+'P3'!AK25</f>
        <v>26134.749245919993</v>
      </c>
      <c r="AL25" s="55"/>
      <c r="AM25" s="55"/>
      <c r="AN25" s="55"/>
      <c r="AO25" s="55"/>
      <c r="AP25" s="54">
        <f>'P1'!AP25+'P2'!AP25+'P3'!AP25</f>
        <v>0</v>
      </c>
      <c r="AQ25" s="55"/>
      <c r="AR25" s="55"/>
      <c r="AS25" s="55"/>
      <c r="AT25" s="55"/>
      <c r="AU25" s="54">
        <f>'P1'!AU25+'P2'!AU25+'P3'!AU25</f>
        <v>0</v>
      </c>
      <c r="AV25" s="55"/>
      <c r="AW25" s="55"/>
      <c r="AX25" s="55"/>
      <c r="AY25" s="55"/>
      <c r="AZ25" s="54">
        <f>'P1'!AZ25+'P2'!AZ25+'P3'!AZ25</f>
        <v>0</v>
      </c>
      <c r="BA25" s="55"/>
      <c r="BB25" s="55"/>
      <c r="BC25" s="55"/>
      <c r="BD25" s="55"/>
      <c r="BE25" s="54">
        <f>'P1'!BE25+'P2'!BE25+'P3'!BE25</f>
        <v>26134.749245919993</v>
      </c>
      <c r="BF25" s="55"/>
      <c r="BG25" s="55"/>
      <c r="BH25" s="55"/>
      <c r="BI25" s="55"/>
      <c r="BJ25" s="54">
        <f>'P1'!BJ25+'P2'!BJ25+'P3'!BJ25</f>
        <v>26134.749245919993</v>
      </c>
      <c r="BK25" s="55"/>
      <c r="BL25" s="55"/>
      <c r="BM25" s="55"/>
      <c r="BN25" s="55"/>
      <c r="BO25" s="54">
        <f>'P1'!BO25+'P2'!BO25+'P3'!BO25</f>
        <v>26134.749245919993</v>
      </c>
      <c r="BP25" s="55"/>
      <c r="BQ25" s="55"/>
      <c r="BR25" s="55"/>
      <c r="BS25" s="55"/>
    </row>
    <row r="26" spans="1:71" s="3" customFormat="1" ht="9.75" customHeight="1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5"/>
      <c r="L26" s="54"/>
      <c r="M26" s="55"/>
      <c r="N26" s="55"/>
      <c r="O26" s="55"/>
      <c r="P26" s="55"/>
      <c r="Q26" s="54"/>
      <c r="R26" s="55"/>
      <c r="S26" s="55"/>
      <c r="T26" s="55"/>
      <c r="U26" s="55"/>
      <c r="V26" s="54"/>
      <c r="W26" s="55"/>
      <c r="X26" s="55"/>
      <c r="Y26" s="55"/>
      <c r="Z26" s="55"/>
      <c r="AA26" s="54"/>
      <c r="AB26" s="55"/>
      <c r="AC26" s="55"/>
      <c r="AD26" s="55"/>
      <c r="AE26" s="55"/>
      <c r="AF26" s="54"/>
      <c r="AG26" s="55"/>
      <c r="AH26" s="55"/>
      <c r="AI26" s="55"/>
      <c r="AJ26" s="55"/>
      <c r="AK26" s="54"/>
      <c r="AL26" s="55"/>
      <c r="AM26" s="55"/>
      <c r="AN26" s="55"/>
      <c r="AO26" s="55"/>
      <c r="AP26" s="54"/>
      <c r="AQ26" s="55"/>
      <c r="AR26" s="55"/>
      <c r="AS26" s="55"/>
      <c r="AT26" s="55"/>
      <c r="AU26" s="54"/>
      <c r="AV26" s="55"/>
      <c r="AW26" s="55"/>
      <c r="AX26" s="55"/>
      <c r="AY26" s="55"/>
      <c r="AZ26" s="54"/>
      <c r="BA26" s="55"/>
      <c r="BB26" s="55"/>
      <c r="BC26" s="55"/>
      <c r="BD26" s="55"/>
      <c r="BE26" s="54"/>
      <c r="BF26" s="55"/>
      <c r="BG26" s="55"/>
      <c r="BH26" s="55"/>
      <c r="BI26" s="55"/>
      <c r="BJ26" s="54"/>
      <c r="BK26" s="55"/>
      <c r="BL26" s="55"/>
      <c r="BM26" s="55"/>
      <c r="BN26" s="55"/>
      <c r="BO26" s="54"/>
      <c r="BP26" s="55"/>
      <c r="BQ26" s="55"/>
      <c r="BR26" s="55"/>
      <c r="BS26" s="55"/>
    </row>
    <row r="27" spans="1:71" s="6" customFormat="1" ht="7.5" customHeight="1">
      <c r="A27" s="110" t="s">
        <v>37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2"/>
      <c r="L27" s="44">
        <f>'P1'!L27+'P2'!L27+'P3'!L27</f>
        <v>0</v>
      </c>
      <c r="M27" s="45"/>
      <c r="N27" s="45"/>
      <c r="O27" s="45"/>
      <c r="P27" s="45"/>
      <c r="Q27" s="45">
        <f>'P1'!Q27+'P2'!Q27+'P3'!Q27</f>
        <v>0</v>
      </c>
      <c r="R27" s="45"/>
      <c r="S27" s="45"/>
      <c r="T27" s="45"/>
      <c r="U27" s="45"/>
      <c r="V27" s="45">
        <f>'P1'!V27+'P2'!V27+'P3'!V27</f>
        <v>0</v>
      </c>
      <c r="W27" s="45"/>
      <c r="X27" s="45"/>
      <c r="Y27" s="45"/>
      <c r="Z27" s="45"/>
      <c r="AA27" s="44">
        <f>'P1'!AA27+'P2'!AA27+'P3'!AA27</f>
        <v>0</v>
      </c>
      <c r="AB27" s="45"/>
      <c r="AC27" s="45"/>
      <c r="AD27" s="45"/>
      <c r="AE27" s="45"/>
      <c r="AF27" s="45">
        <f>'P1'!AF27+'P2'!AF27+'P3'!AF27</f>
        <v>0</v>
      </c>
      <c r="AG27" s="45"/>
      <c r="AH27" s="45"/>
      <c r="AI27" s="45"/>
      <c r="AJ27" s="45"/>
      <c r="AK27" s="45">
        <f>'P1'!AK27+'P2'!AK27+'P3'!AK27</f>
        <v>0</v>
      </c>
      <c r="AL27" s="45"/>
      <c r="AM27" s="45"/>
      <c r="AN27" s="45"/>
      <c r="AO27" s="63"/>
      <c r="AP27" s="44">
        <f>'P1'!AP27+'P2'!AP27+'P3'!AP27</f>
        <v>485.1792816274871</v>
      </c>
      <c r="AQ27" s="45"/>
      <c r="AR27" s="45"/>
      <c r="AS27" s="45"/>
      <c r="AT27" s="45"/>
      <c r="AU27" s="45">
        <f>'P1'!AU27+'P2'!AU27+'P3'!AU27</f>
        <v>1915.1792816274872</v>
      </c>
      <c r="AV27" s="45"/>
      <c r="AW27" s="45"/>
      <c r="AX27" s="45"/>
      <c r="AY27" s="45"/>
      <c r="AZ27" s="45">
        <f>'P1'!AZ27+'P2'!AZ27+'P3'!AZ27</f>
        <v>581.6792816274872</v>
      </c>
      <c r="BA27" s="45"/>
      <c r="BB27" s="45"/>
      <c r="BC27" s="45"/>
      <c r="BD27" s="63"/>
      <c r="BE27" s="44">
        <f>'P1'!BE27+'P2'!BE27+'P3'!BE27</f>
        <v>485.1792816274871</v>
      </c>
      <c r="BF27" s="45"/>
      <c r="BG27" s="45"/>
      <c r="BH27" s="45"/>
      <c r="BI27" s="45"/>
      <c r="BJ27" s="45">
        <f>'P1'!BJ27+'P2'!BJ27+'P3'!BJ27</f>
        <v>1915.1792816274872</v>
      </c>
      <c r="BK27" s="45"/>
      <c r="BL27" s="45"/>
      <c r="BM27" s="45"/>
      <c r="BN27" s="45"/>
      <c r="BO27" s="45">
        <f>'P1'!BO27+'P2'!BO27+'P3'!BO27</f>
        <v>581.6792816274872</v>
      </c>
      <c r="BP27" s="45"/>
      <c r="BQ27" s="45"/>
      <c r="BR27" s="45"/>
      <c r="BS27" s="63"/>
    </row>
    <row r="28" spans="1:71" s="6" customFormat="1" ht="7.5" customHeight="1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2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4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63"/>
      <c r="AP28" s="44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63"/>
      <c r="BE28" s="44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63"/>
    </row>
    <row r="29" spans="1:71" ht="9.75" customHeight="1" hidden="1">
      <c r="A29" s="104" t="s">
        <v>14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6"/>
      <c r="L29" s="34">
        <f>+L31</f>
        <v>159418.50692904936</v>
      </c>
      <c r="M29" s="35"/>
      <c r="N29" s="35"/>
      <c r="O29" s="35"/>
      <c r="P29" s="35"/>
      <c r="Q29" s="34">
        <f>+Q31</f>
        <v>174345.19853775468</v>
      </c>
      <c r="R29" s="35"/>
      <c r="S29" s="35"/>
      <c r="T29" s="35"/>
      <c r="U29" s="35"/>
      <c r="V29" s="34">
        <f>+V31</f>
        <v>214185.791870332</v>
      </c>
      <c r="W29" s="35"/>
      <c r="X29" s="35"/>
      <c r="Y29" s="35"/>
      <c r="Z29" s="35"/>
      <c r="AA29" s="34">
        <f>+AA31</f>
        <v>140039.308322748</v>
      </c>
      <c r="AB29" s="35"/>
      <c r="AC29" s="35"/>
      <c r="AD29" s="35"/>
      <c r="AE29" s="35"/>
      <c r="AF29" s="34">
        <f>+AF31</f>
        <v>146128.838322748</v>
      </c>
      <c r="AG29" s="35"/>
      <c r="AH29" s="35"/>
      <c r="AI29" s="35"/>
      <c r="AJ29" s="35"/>
      <c r="AK29" s="34">
        <f>+AK31</f>
        <v>150861.454222748</v>
      </c>
      <c r="AL29" s="35"/>
      <c r="AM29" s="35"/>
      <c r="AN29" s="35"/>
      <c r="AO29" s="35"/>
      <c r="AP29" s="34">
        <f>+AP31</f>
        <v>6997.179281627487</v>
      </c>
      <c r="AQ29" s="35"/>
      <c r="AR29" s="35"/>
      <c r="AS29" s="35"/>
      <c r="AT29" s="35"/>
      <c r="AU29" s="34">
        <f>+AU31</f>
        <v>65060.17928162748</v>
      </c>
      <c r="AV29" s="35"/>
      <c r="AW29" s="35"/>
      <c r="AX29" s="35"/>
      <c r="AY29" s="35"/>
      <c r="AZ29" s="34">
        <f>+AZ31</f>
        <v>53482.67928162748</v>
      </c>
      <c r="BA29" s="35"/>
      <c r="BB29" s="35"/>
      <c r="BC29" s="35"/>
      <c r="BD29" s="35"/>
      <c r="BE29" s="34">
        <f>+BE31</f>
        <v>147036.4876043755</v>
      </c>
      <c r="BF29" s="35"/>
      <c r="BG29" s="35"/>
      <c r="BH29" s="35"/>
      <c r="BI29" s="35"/>
      <c r="BJ29" s="34">
        <f>+BJ31</f>
        <v>211189.0176043755</v>
      </c>
      <c r="BK29" s="35"/>
      <c r="BL29" s="35"/>
      <c r="BM29" s="35"/>
      <c r="BN29" s="35"/>
      <c r="BO29" s="34">
        <f>+BO31</f>
        <v>204344.1335043755</v>
      </c>
      <c r="BP29" s="35"/>
      <c r="BQ29" s="35"/>
      <c r="BR29" s="35"/>
      <c r="BS29" s="35"/>
    </row>
    <row r="30" spans="1:71" ht="4.5" customHeight="1" hidden="1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6"/>
      <c r="L30" s="34"/>
      <c r="M30" s="35"/>
      <c r="N30" s="35"/>
      <c r="O30" s="35"/>
      <c r="P30" s="35"/>
      <c r="Q30" s="34"/>
      <c r="R30" s="35"/>
      <c r="S30" s="35"/>
      <c r="T30" s="35"/>
      <c r="U30" s="35"/>
      <c r="V30" s="34"/>
      <c r="W30" s="35"/>
      <c r="X30" s="35"/>
      <c r="Y30" s="35"/>
      <c r="Z30" s="35"/>
      <c r="AA30" s="34"/>
      <c r="AB30" s="35"/>
      <c r="AC30" s="35"/>
      <c r="AD30" s="35"/>
      <c r="AE30" s="35"/>
      <c r="AF30" s="34"/>
      <c r="AG30" s="35"/>
      <c r="AH30" s="35"/>
      <c r="AI30" s="35"/>
      <c r="AJ30" s="35"/>
      <c r="AK30" s="34"/>
      <c r="AL30" s="35"/>
      <c r="AM30" s="35"/>
      <c r="AN30" s="35"/>
      <c r="AO30" s="35"/>
      <c r="AP30" s="34"/>
      <c r="AQ30" s="35"/>
      <c r="AR30" s="35"/>
      <c r="AS30" s="35"/>
      <c r="AT30" s="35"/>
      <c r="AU30" s="34"/>
      <c r="AV30" s="35"/>
      <c r="AW30" s="35"/>
      <c r="AX30" s="35"/>
      <c r="AY30" s="35"/>
      <c r="AZ30" s="34"/>
      <c r="BA30" s="35"/>
      <c r="BB30" s="35"/>
      <c r="BC30" s="35"/>
      <c r="BD30" s="35"/>
      <c r="BE30" s="34"/>
      <c r="BF30" s="35"/>
      <c r="BG30" s="35"/>
      <c r="BH30" s="35"/>
      <c r="BI30" s="35"/>
      <c r="BJ30" s="34"/>
      <c r="BK30" s="35"/>
      <c r="BL30" s="35"/>
      <c r="BM30" s="35"/>
      <c r="BN30" s="35"/>
      <c r="BO30" s="34"/>
      <c r="BP30" s="35"/>
      <c r="BQ30" s="35"/>
      <c r="BR30" s="35"/>
      <c r="BS30" s="35"/>
    </row>
    <row r="31" spans="1:256" ht="9.75" customHeight="1" hidden="1">
      <c r="A31" s="101" t="s">
        <v>15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3"/>
      <c r="L31" s="42">
        <f>'P1'!L31+'P2'!L31+'P3'!L31</f>
        <v>159418.50692904936</v>
      </c>
      <c r="M31" s="43"/>
      <c r="N31" s="43"/>
      <c r="O31" s="43"/>
      <c r="P31" s="43"/>
      <c r="Q31" s="43">
        <f>'P1'!Q31+'P2'!Q31+'P3'!Q31</f>
        <v>174345.19853775468</v>
      </c>
      <c r="R31" s="43"/>
      <c r="S31" s="43"/>
      <c r="T31" s="43"/>
      <c r="U31" s="43"/>
      <c r="V31" s="43">
        <f>'P1'!V31+'P2'!V31+'P3'!V31</f>
        <v>214185.791870332</v>
      </c>
      <c r="W31" s="43"/>
      <c r="X31" s="43"/>
      <c r="Y31" s="43"/>
      <c r="Z31" s="43"/>
      <c r="AA31" s="42">
        <f>'P1'!AA31+'P2'!AA31+'P3'!AA31</f>
        <v>140039.308322748</v>
      </c>
      <c r="AB31" s="43"/>
      <c r="AC31" s="43"/>
      <c r="AD31" s="43"/>
      <c r="AE31" s="43"/>
      <c r="AF31" s="43">
        <f>'P1'!AF31+'P2'!AF31+'P3'!AF31</f>
        <v>146128.838322748</v>
      </c>
      <c r="AG31" s="43"/>
      <c r="AH31" s="43"/>
      <c r="AI31" s="43"/>
      <c r="AJ31" s="43"/>
      <c r="AK31" s="43">
        <f>'P1'!AK31+'P2'!AK31+'P3'!AK31</f>
        <v>150861.454222748</v>
      </c>
      <c r="AL31" s="43"/>
      <c r="AM31" s="43"/>
      <c r="AN31" s="43"/>
      <c r="AO31" s="138"/>
      <c r="AP31" s="42">
        <f>'P1'!AP31+'P2'!AP31+'P3'!AP31</f>
        <v>6997.179281627487</v>
      </c>
      <c r="AQ31" s="43"/>
      <c r="AR31" s="43"/>
      <c r="AS31" s="43"/>
      <c r="AT31" s="43"/>
      <c r="AU31" s="43">
        <f>'P1'!AU31+'P2'!AU31+'P3'!AU31</f>
        <v>65060.17928162748</v>
      </c>
      <c r="AV31" s="43"/>
      <c r="AW31" s="43"/>
      <c r="AX31" s="43"/>
      <c r="AY31" s="43"/>
      <c r="AZ31" s="43">
        <f>'P1'!AZ31+'P2'!AZ31+'P3'!AZ31</f>
        <v>53482.67928162748</v>
      </c>
      <c r="BA31" s="43"/>
      <c r="BB31" s="43"/>
      <c r="BC31" s="43"/>
      <c r="BD31" s="138"/>
      <c r="BE31" s="42">
        <f>'P1'!BE31+'P2'!BE31+'P3'!BE31</f>
        <v>147036.4876043755</v>
      </c>
      <c r="BF31" s="43"/>
      <c r="BG31" s="43"/>
      <c r="BH31" s="43"/>
      <c r="BI31" s="43"/>
      <c r="BJ31" s="43">
        <f>'P1'!BJ31+'P2'!BJ31+'P3'!BJ31</f>
        <v>211189.0176043755</v>
      </c>
      <c r="BK31" s="43"/>
      <c r="BL31" s="43"/>
      <c r="BM31" s="43"/>
      <c r="BN31" s="43"/>
      <c r="BO31" s="45">
        <f>'P1'!BO31+'P2'!BO31+'P3'!BO31</f>
        <v>204344.1335043755</v>
      </c>
      <c r="BP31" s="45"/>
      <c r="BQ31" s="45"/>
      <c r="BR31" s="45"/>
      <c r="BS31" s="63"/>
      <c r="BT31" s="7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139"/>
      <c r="CT31" s="42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138"/>
      <c r="DI31" s="42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138"/>
      <c r="DX31" s="42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138"/>
      <c r="EM31" s="42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138"/>
      <c r="FB31" s="101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139"/>
      <c r="GQ31" s="42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138"/>
      <c r="HF31" s="42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138"/>
      <c r="HU31" s="42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138"/>
      <c r="IJ31" s="42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ht="9.75" customHeight="1" hidden="1">
      <c r="A32" s="101"/>
      <c r="B32" s="102"/>
      <c r="C32" s="102"/>
      <c r="D32" s="102"/>
      <c r="E32" s="102"/>
      <c r="F32" s="102"/>
      <c r="G32" s="102"/>
      <c r="H32" s="102"/>
      <c r="I32" s="102"/>
      <c r="J32" s="102"/>
      <c r="K32" s="103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2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138"/>
      <c r="AP32" s="42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138"/>
      <c r="BE32" s="42"/>
      <c r="BF32" s="43"/>
      <c r="BG32" s="43"/>
      <c r="BH32" s="43"/>
      <c r="BI32" s="43"/>
      <c r="BJ32" s="43"/>
      <c r="BK32" s="43"/>
      <c r="BL32" s="43"/>
      <c r="BM32" s="43"/>
      <c r="BN32" s="43"/>
      <c r="BO32" s="45"/>
      <c r="BP32" s="45"/>
      <c r="BQ32" s="45"/>
      <c r="BR32" s="45"/>
      <c r="BS32" s="63"/>
      <c r="BT32" s="7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139"/>
      <c r="CT32" s="42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138"/>
      <c r="DI32" s="42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138"/>
      <c r="DX32" s="42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138"/>
      <c r="EM32" s="42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138"/>
      <c r="FB32" s="101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139"/>
      <c r="GQ32" s="42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138"/>
      <c r="HF32" s="42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138"/>
      <c r="HU32" s="42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138"/>
      <c r="IJ32" s="42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71" s="5" customFormat="1" ht="8.25" customHeight="1" hidden="1">
      <c r="A33" s="107" t="s">
        <v>16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9"/>
      <c r="L33" s="54">
        <f>'P1'!L33+'P2'!L33+'P3'!L33</f>
        <v>102483.74390171735</v>
      </c>
      <c r="M33" s="55"/>
      <c r="N33" s="55"/>
      <c r="O33" s="55"/>
      <c r="P33" s="55"/>
      <c r="Q33" s="55">
        <f>'P1'!Q33+'P2'!Q33+'P3'!Q33</f>
        <v>113308.73589042267</v>
      </c>
      <c r="R33" s="55"/>
      <c r="S33" s="55"/>
      <c r="T33" s="55"/>
      <c r="U33" s="55"/>
      <c r="V33" s="55">
        <f>'P1'!V33+'P2'!V33+'P3'!V33</f>
        <v>133073</v>
      </c>
      <c r="W33" s="55"/>
      <c r="X33" s="55"/>
      <c r="Y33" s="55"/>
      <c r="Z33" s="55"/>
      <c r="AA33" s="54">
        <f>'P1'!AA33+'P2'!AA33+'P3'!AA33</f>
        <v>75288.5</v>
      </c>
      <c r="AB33" s="55"/>
      <c r="AC33" s="55"/>
      <c r="AD33" s="55"/>
      <c r="AE33" s="55"/>
      <c r="AF33" s="55">
        <f>'P1'!AF33+'P2'!AF33+'P3'!AF33</f>
        <v>79708.5</v>
      </c>
      <c r="AG33" s="55"/>
      <c r="AH33" s="55"/>
      <c r="AI33" s="55"/>
      <c r="AJ33" s="55"/>
      <c r="AK33" s="55">
        <f>'P1'!AK33+'P2'!AK33+'P3'!AK33</f>
        <v>83489.5</v>
      </c>
      <c r="AL33" s="55"/>
      <c r="AM33" s="55"/>
      <c r="AN33" s="55"/>
      <c r="AO33" s="57"/>
      <c r="AP33" s="54">
        <f>'P1'!AP33+'P2'!AP33+'P3'!AP33</f>
        <v>2371</v>
      </c>
      <c r="AQ33" s="55"/>
      <c r="AR33" s="55"/>
      <c r="AS33" s="55"/>
      <c r="AT33" s="55"/>
      <c r="AU33" s="55">
        <f>'P1'!AU33+'P2'!AU33+'P3'!AU33</f>
        <v>51965</v>
      </c>
      <c r="AV33" s="55"/>
      <c r="AW33" s="55"/>
      <c r="AX33" s="55"/>
      <c r="AY33" s="55"/>
      <c r="AZ33" s="55">
        <f>'P1'!AZ33+'P2'!AZ33+'P3'!AZ33</f>
        <v>41721</v>
      </c>
      <c r="BA33" s="55"/>
      <c r="BB33" s="55"/>
      <c r="BC33" s="55"/>
      <c r="BD33" s="57"/>
      <c r="BE33" s="54">
        <f>'P1'!BE33+'P2'!BE33+'P3'!BE33</f>
        <v>77659.5</v>
      </c>
      <c r="BF33" s="55"/>
      <c r="BG33" s="55"/>
      <c r="BH33" s="55"/>
      <c r="BI33" s="55"/>
      <c r="BJ33" s="55">
        <f>'P1'!BJ33+'P2'!BJ33+'P3'!BJ33</f>
        <v>131673.5</v>
      </c>
      <c r="BK33" s="55"/>
      <c r="BL33" s="55"/>
      <c r="BM33" s="55"/>
      <c r="BN33" s="55"/>
      <c r="BO33" s="55">
        <f>'P1'!BO33+'P2'!BO33+'P3'!BO33</f>
        <v>125210.5</v>
      </c>
      <c r="BP33" s="55"/>
      <c r="BQ33" s="55"/>
      <c r="BR33" s="55"/>
      <c r="BS33" s="57"/>
    </row>
    <row r="34" spans="1:71" s="5" customFormat="1" ht="8.25" customHeight="1" hidden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9"/>
      <c r="L34" s="54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4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7"/>
      <c r="AP34" s="54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7"/>
      <c r="BE34" s="54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7"/>
    </row>
    <row r="35" spans="1:71" s="5" customFormat="1" ht="8.25" customHeight="1" hidden="1">
      <c r="A35" s="107" t="s">
        <v>17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9"/>
      <c r="L35" s="54">
        <f>'P1'!L35+'P2'!L35+'P3'!L35</f>
        <v>22216.144157</v>
      </c>
      <c r="M35" s="55"/>
      <c r="N35" s="55"/>
      <c r="O35" s="55"/>
      <c r="P35" s="55"/>
      <c r="Q35" s="55">
        <f>'P1'!Q35+'P2'!Q35+'P3'!Q35</f>
        <v>26317.843777</v>
      </c>
      <c r="R35" s="55"/>
      <c r="S35" s="55"/>
      <c r="T35" s="55"/>
      <c r="U35" s="55"/>
      <c r="V35" s="55">
        <f>'P1'!V35+'P2'!V35+'P3'!V35</f>
        <v>46394.173</v>
      </c>
      <c r="W35" s="55"/>
      <c r="X35" s="55"/>
      <c r="Y35" s="55"/>
      <c r="Z35" s="55"/>
      <c r="AA35" s="54">
        <f>'P1'!AA35+'P2'!AA35+'P3'!AA35</f>
        <v>58251</v>
      </c>
      <c r="AB35" s="55"/>
      <c r="AC35" s="55"/>
      <c r="AD35" s="55"/>
      <c r="AE35" s="55"/>
      <c r="AF35" s="55">
        <f>'P1'!AF35+'P2'!AF35+'P3'!AF35</f>
        <v>59920.53</v>
      </c>
      <c r="AG35" s="55"/>
      <c r="AH35" s="55"/>
      <c r="AI35" s="55"/>
      <c r="AJ35" s="55"/>
      <c r="AK35" s="55">
        <f>'P1'!AK35+'P2'!AK35+'P3'!AK35</f>
        <v>60872.1459</v>
      </c>
      <c r="AL35" s="55"/>
      <c r="AM35" s="55"/>
      <c r="AN35" s="55"/>
      <c r="AO35" s="57"/>
      <c r="AP35" s="54">
        <f>'P1'!AP35+'P2'!AP35+'P3'!AP35</f>
        <v>4141</v>
      </c>
      <c r="AQ35" s="55"/>
      <c r="AR35" s="55"/>
      <c r="AS35" s="55"/>
      <c r="AT35" s="55"/>
      <c r="AU35" s="55">
        <f>'P1'!AU35+'P2'!AU35+'P3'!AU35</f>
        <v>11180</v>
      </c>
      <c r="AV35" s="55"/>
      <c r="AW35" s="55"/>
      <c r="AX35" s="55"/>
      <c r="AY35" s="55"/>
      <c r="AZ35" s="55">
        <f>'P1'!AZ35+'P2'!AZ35+'P3'!AZ35</f>
        <v>11180</v>
      </c>
      <c r="BA35" s="55"/>
      <c r="BB35" s="55"/>
      <c r="BC35" s="55"/>
      <c r="BD35" s="57"/>
      <c r="BE35" s="54">
        <f>'P1'!BE35+'P2'!BE35+'P3'!BE35</f>
        <v>62392</v>
      </c>
      <c r="BF35" s="55"/>
      <c r="BG35" s="55"/>
      <c r="BH35" s="55"/>
      <c r="BI35" s="55"/>
      <c r="BJ35" s="55">
        <f>'P1'!BJ35+'P2'!BJ35+'P3'!BJ35</f>
        <v>71100.53</v>
      </c>
      <c r="BK35" s="55"/>
      <c r="BL35" s="55"/>
      <c r="BM35" s="55"/>
      <c r="BN35" s="55"/>
      <c r="BO35" s="55">
        <f>'P1'!BO35+'P2'!BO35+'P3'!BO35</f>
        <v>72052.1459</v>
      </c>
      <c r="BP35" s="55"/>
      <c r="BQ35" s="55"/>
      <c r="BR35" s="55"/>
      <c r="BS35" s="57"/>
    </row>
    <row r="36" spans="1:71" s="5" customFormat="1" ht="8.25" customHeight="1" hidden="1">
      <c r="A36" s="107"/>
      <c r="B36" s="108"/>
      <c r="C36" s="108"/>
      <c r="D36" s="108"/>
      <c r="E36" s="108"/>
      <c r="F36" s="108"/>
      <c r="G36" s="108"/>
      <c r="H36" s="108"/>
      <c r="I36" s="108"/>
      <c r="J36" s="108"/>
      <c r="K36" s="109"/>
      <c r="L36" s="54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4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7"/>
      <c r="AP36" s="54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7"/>
      <c r="BE36" s="54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7"/>
    </row>
    <row r="37" spans="1:71" s="5" customFormat="1" ht="8.25" customHeight="1" hidden="1">
      <c r="A37" s="107" t="s">
        <v>18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9"/>
      <c r="L37" s="54">
        <f>'P1'!L37+'P2'!L37+'P3'!L37</f>
        <v>34718.61887033201</v>
      </c>
      <c r="M37" s="55"/>
      <c r="N37" s="55"/>
      <c r="O37" s="55"/>
      <c r="P37" s="55"/>
      <c r="Q37" s="55">
        <f>'P1'!Q37+'P2'!Q37+'P3'!Q37</f>
        <v>34718.61887033201</v>
      </c>
      <c r="R37" s="55"/>
      <c r="S37" s="55"/>
      <c r="T37" s="55"/>
      <c r="U37" s="55"/>
      <c r="V37" s="55">
        <f>'P1'!V37+'P2'!V37+'P3'!V37</f>
        <v>34718.61887033201</v>
      </c>
      <c r="W37" s="55"/>
      <c r="X37" s="55"/>
      <c r="Y37" s="55"/>
      <c r="Z37" s="55"/>
      <c r="AA37" s="54">
        <f>'P1'!AA37+'P2'!AA37+'P3'!AA37</f>
        <v>6499.808322747998</v>
      </c>
      <c r="AB37" s="55"/>
      <c r="AC37" s="55"/>
      <c r="AD37" s="55"/>
      <c r="AE37" s="55"/>
      <c r="AF37" s="55">
        <f>'P1'!AF37+'P2'!AF37+'P3'!AF37</f>
        <v>6499.808322747998</v>
      </c>
      <c r="AG37" s="55"/>
      <c r="AH37" s="55"/>
      <c r="AI37" s="55"/>
      <c r="AJ37" s="55"/>
      <c r="AK37" s="55">
        <f>'P1'!AK37+'P2'!AK37+'P3'!AK37</f>
        <v>6499.808322747998</v>
      </c>
      <c r="AL37" s="55"/>
      <c r="AM37" s="55"/>
      <c r="AN37" s="55"/>
      <c r="AO37" s="57"/>
      <c r="AP37" s="54">
        <f>'P1'!AP37+'P2'!AP37+'P3'!AP37</f>
        <v>485.1792816274871</v>
      </c>
      <c r="AQ37" s="55"/>
      <c r="AR37" s="55"/>
      <c r="AS37" s="55"/>
      <c r="AT37" s="55"/>
      <c r="AU37" s="55">
        <f>'P1'!AU37+'P2'!AU37+'P3'!AU37</f>
        <v>1915.1792816274872</v>
      </c>
      <c r="AV37" s="55"/>
      <c r="AW37" s="55"/>
      <c r="AX37" s="55"/>
      <c r="AY37" s="55"/>
      <c r="AZ37" s="55">
        <f>'P1'!AZ37+'P2'!AZ37+'P3'!AZ37</f>
        <v>581.6792816274872</v>
      </c>
      <c r="BA37" s="55"/>
      <c r="BB37" s="55"/>
      <c r="BC37" s="55"/>
      <c r="BD37" s="57"/>
      <c r="BE37" s="54">
        <f>'P1'!BE37+'P2'!BE37+'P3'!BE37</f>
        <v>6984.987604375486</v>
      </c>
      <c r="BF37" s="55"/>
      <c r="BG37" s="55"/>
      <c r="BH37" s="55"/>
      <c r="BI37" s="55"/>
      <c r="BJ37" s="55">
        <f>'P1'!BJ37+'P2'!BJ37+'P3'!BJ37</f>
        <v>8414.987604375485</v>
      </c>
      <c r="BK37" s="55"/>
      <c r="BL37" s="55"/>
      <c r="BM37" s="55"/>
      <c r="BN37" s="55"/>
      <c r="BO37" s="55">
        <f>'P1'!BO37+'P2'!BO37+'P3'!BO37</f>
        <v>7081.487604375486</v>
      </c>
      <c r="BP37" s="55"/>
      <c r="BQ37" s="55"/>
      <c r="BR37" s="55"/>
      <c r="BS37" s="57"/>
    </row>
    <row r="38" spans="1:71" s="5" customFormat="1" ht="8.25" customHeight="1" hidden="1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9"/>
      <c r="L38" s="54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4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7"/>
      <c r="AP38" s="54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7"/>
      <c r="BE38" s="54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7"/>
    </row>
    <row r="39" spans="1:71" ht="9.75" customHeight="1">
      <c r="A39" s="104" t="s">
        <v>19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6"/>
      <c r="L39" s="34">
        <f>+L41</f>
        <v>157826.37461099957</v>
      </c>
      <c r="M39" s="35"/>
      <c r="N39" s="35"/>
      <c r="O39" s="35"/>
      <c r="P39" s="35"/>
      <c r="Q39" s="34">
        <f>+Q41</f>
        <v>173797.13961174389</v>
      </c>
      <c r="R39" s="35"/>
      <c r="S39" s="35"/>
      <c r="T39" s="35"/>
      <c r="U39" s="35"/>
      <c r="V39" s="34">
        <f>+V41</f>
        <v>214185.7426698134</v>
      </c>
      <c r="W39" s="35"/>
      <c r="X39" s="35"/>
      <c r="Y39" s="35"/>
      <c r="Z39" s="35"/>
      <c r="AA39" s="34">
        <f>+AA41</f>
        <v>140039.52554798935</v>
      </c>
      <c r="AB39" s="35"/>
      <c r="AC39" s="35"/>
      <c r="AD39" s="35"/>
      <c r="AE39" s="35"/>
      <c r="AF39" s="34">
        <f>+AF41</f>
        <v>145129.65509752207</v>
      </c>
      <c r="AG39" s="35"/>
      <c r="AH39" s="35"/>
      <c r="AI39" s="35"/>
      <c r="AJ39" s="35"/>
      <c r="AK39" s="34">
        <f>+AK41</f>
        <v>150861.43295548268</v>
      </c>
      <c r="AL39" s="35"/>
      <c r="AM39" s="35"/>
      <c r="AN39" s="35"/>
      <c r="AO39" s="35"/>
      <c r="AP39" s="34">
        <f>+AP41</f>
        <v>6997</v>
      </c>
      <c r="AQ39" s="35"/>
      <c r="AR39" s="35"/>
      <c r="AS39" s="35"/>
      <c r="AT39" s="35"/>
      <c r="AU39" s="34">
        <f>+AU41</f>
        <v>65060</v>
      </c>
      <c r="AV39" s="35"/>
      <c r="AW39" s="35"/>
      <c r="AX39" s="35"/>
      <c r="AY39" s="35"/>
      <c r="AZ39" s="34">
        <f>+AZ41</f>
        <v>53482.6</v>
      </c>
      <c r="BA39" s="35"/>
      <c r="BB39" s="35"/>
      <c r="BC39" s="35"/>
      <c r="BD39" s="35"/>
      <c r="BE39" s="34">
        <f>+BE41</f>
        <v>147036.52554798935</v>
      </c>
      <c r="BF39" s="35"/>
      <c r="BG39" s="35"/>
      <c r="BH39" s="35"/>
      <c r="BI39" s="35"/>
      <c r="BJ39" s="34">
        <f>+BJ41</f>
        <v>210189.65509752207</v>
      </c>
      <c r="BK39" s="35"/>
      <c r="BL39" s="35"/>
      <c r="BM39" s="35"/>
      <c r="BN39" s="35"/>
      <c r="BO39" s="34">
        <f>+BO41</f>
        <v>204344.03295548266</v>
      </c>
      <c r="BP39" s="35"/>
      <c r="BQ39" s="35"/>
      <c r="BR39" s="35"/>
      <c r="BS39" s="35"/>
    </row>
    <row r="40" spans="1:71" ht="4.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6"/>
      <c r="L40" s="34"/>
      <c r="M40" s="35"/>
      <c r="N40" s="35"/>
      <c r="O40" s="35"/>
      <c r="P40" s="35"/>
      <c r="Q40" s="34"/>
      <c r="R40" s="35"/>
      <c r="S40" s="35"/>
      <c r="T40" s="35"/>
      <c r="U40" s="35"/>
      <c r="V40" s="34"/>
      <c r="W40" s="35"/>
      <c r="X40" s="35"/>
      <c r="Y40" s="35"/>
      <c r="Z40" s="35"/>
      <c r="AA40" s="34"/>
      <c r="AB40" s="35"/>
      <c r="AC40" s="35"/>
      <c r="AD40" s="35"/>
      <c r="AE40" s="35"/>
      <c r="AF40" s="34"/>
      <c r="AG40" s="35"/>
      <c r="AH40" s="35"/>
      <c r="AI40" s="35"/>
      <c r="AJ40" s="35"/>
      <c r="AK40" s="34"/>
      <c r="AL40" s="35"/>
      <c r="AM40" s="35"/>
      <c r="AN40" s="35"/>
      <c r="AO40" s="35"/>
      <c r="AP40" s="34"/>
      <c r="AQ40" s="35"/>
      <c r="AR40" s="35"/>
      <c r="AS40" s="35"/>
      <c r="AT40" s="35"/>
      <c r="AU40" s="34"/>
      <c r="AV40" s="35"/>
      <c r="AW40" s="35"/>
      <c r="AX40" s="35"/>
      <c r="AY40" s="35"/>
      <c r="AZ40" s="34"/>
      <c r="BA40" s="35"/>
      <c r="BB40" s="35"/>
      <c r="BC40" s="35"/>
      <c r="BD40" s="35"/>
      <c r="BE40" s="34"/>
      <c r="BF40" s="35"/>
      <c r="BG40" s="35"/>
      <c r="BH40" s="35"/>
      <c r="BI40" s="35"/>
      <c r="BJ40" s="34"/>
      <c r="BK40" s="35"/>
      <c r="BL40" s="35"/>
      <c r="BM40" s="35"/>
      <c r="BN40" s="35"/>
      <c r="BO40" s="34"/>
      <c r="BP40" s="35"/>
      <c r="BQ40" s="35"/>
      <c r="BR40" s="35"/>
      <c r="BS40" s="35"/>
    </row>
    <row r="41" spans="1:256" ht="9.75" customHeight="1">
      <c r="A41" s="101" t="s">
        <v>15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  <c r="L41" s="42">
        <f>'P1'!L41+'P2'!L41+'P3'!L41</f>
        <v>157826.37461099957</v>
      </c>
      <c r="M41" s="43"/>
      <c r="N41" s="43"/>
      <c r="O41" s="43"/>
      <c r="P41" s="43"/>
      <c r="Q41" s="43">
        <f>'P1'!Q41+'P2'!Q41+'P3'!Q41</f>
        <v>173797.13961174389</v>
      </c>
      <c r="R41" s="43"/>
      <c r="S41" s="43"/>
      <c r="T41" s="43"/>
      <c r="U41" s="43"/>
      <c r="V41" s="43">
        <f>'P1'!V41+'P2'!V41+'P3'!V41</f>
        <v>214185.7426698134</v>
      </c>
      <c r="W41" s="43"/>
      <c r="X41" s="43"/>
      <c r="Y41" s="43"/>
      <c r="Z41" s="43"/>
      <c r="AA41" s="42">
        <f>'P1'!AA41+'P2'!AA41+'P3'!AA41</f>
        <v>140039.52554798935</v>
      </c>
      <c r="AB41" s="43"/>
      <c r="AC41" s="43"/>
      <c r="AD41" s="43"/>
      <c r="AE41" s="43"/>
      <c r="AF41" s="43">
        <f>'P1'!AF41+'P2'!AF41+'P3'!AF41</f>
        <v>145129.65509752207</v>
      </c>
      <c r="AG41" s="43"/>
      <c r="AH41" s="43"/>
      <c r="AI41" s="43"/>
      <c r="AJ41" s="43"/>
      <c r="AK41" s="43">
        <f>'P1'!AK41+'P2'!AK41+'P3'!AK41</f>
        <v>150861.43295548268</v>
      </c>
      <c r="AL41" s="43"/>
      <c r="AM41" s="43"/>
      <c r="AN41" s="43"/>
      <c r="AO41" s="138"/>
      <c r="AP41" s="42">
        <f>'P1'!AP41+'P2'!AP41+'P3'!AP41</f>
        <v>6997</v>
      </c>
      <c r="AQ41" s="43"/>
      <c r="AR41" s="43"/>
      <c r="AS41" s="43"/>
      <c r="AT41" s="43"/>
      <c r="AU41" s="43">
        <f>'P1'!AU41+'P2'!AU41+'P3'!AU41</f>
        <v>65060</v>
      </c>
      <c r="AV41" s="43"/>
      <c r="AW41" s="43"/>
      <c r="AX41" s="43"/>
      <c r="AY41" s="43"/>
      <c r="AZ41" s="43">
        <f>'P1'!AZ41+'P2'!AZ41+'P3'!AZ41</f>
        <v>53482.6</v>
      </c>
      <c r="BA41" s="43"/>
      <c r="BB41" s="43"/>
      <c r="BC41" s="43"/>
      <c r="BD41" s="138"/>
      <c r="BE41" s="42">
        <f>'P1'!BE41+'P2'!BE41+'P3'!BE41</f>
        <v>147036.52554798935</v>
      </c>
      <c r="BF41" s="43"/>
      <c r="BG41" s="43"/>
      <c r="BH41" s="43"/>
      <c r="BI41" s="43"/>
      <c r="BJ41" s="43">
        <f>'P1'!BJ41+'P2'!BJ41+'P3'!BJ41</f>
        <v>210189.65509752207</v>
      </c>
      <c r="BK41" s="43"/>
      <c r="BL41" s="43"/>
      <c r="BM41" s="43"/>
      <c r="BN41" s="43"/>
      <c r="BO41" s="45">
        <f>'P1'!BO41+'P2'!BO41+'P3'!BO41</f>
        <v>204344.03295548266</v>
      </c>
      <c r="BP41" s="45"/>
      <c r="BQ41" s="45"/>
      <c r="BR41" s="45"/>
      <c r="BS41" s="63"/>
      <c r="BT41" s="7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139"/>
      <c r="CT41" s="42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138"/>
      <c r="DI41" s="42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138"/>
      <c r="DX41" s="42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138"/>
      <c r="EM41" s="42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138"/>
      <c r="FB41" s="101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139"/>
      <c r="GQ41" s="42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138"/>
      <c r="HF41" s="42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138"/>
      <c r="HU41" s="42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138"/>
      <c r="IJ41" s="42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</row>
    <row r="42" spans="1:256" ht="9.75" customHeigh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3"/>
      <c r="L42" s="42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2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138"/>
      <c r="AP42" s="42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138"/>
      <c r="BE42" s="42"/>
      <c r="BF42" s="43"/>
      <c r="BG42" s="43"/>
      <c r="BH42" s="43"/>
      <c r="BI42" s="43"/>
      <c r="BJ42" s="43"/>
      <c r="BK42" s="43"/>
      <c r="BL42" s="43"/>
      <c r="BM42" s="43"/>
      <c r="BN42" s="43"/>
      <c r="BO42" s="45"/>
      <c r="BP42" s="45"/>
      <c r="BQ42" s="45"/>
      <c r="BR42" s="45"/>
      <c r="BS42" s="63"/>
      <c r="BT42" s="7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139"/>
      <c r="CT42" s="42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138"/>
      <c r="DI42" s="42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138"/>
      <c r="DX42" s="42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138"/>
      <c r="EM42" s="42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138"/>
      <c r="FB42" s="101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139"/>
      <c r="GQ42" s="42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138"/>
      <c r="HF42" s="42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138"/>
      <c r="HU42" s="42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138"/>
      <c r="IJ42" s="42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</row>
    <row r="43" spans="1:71" s="6" customFormat="1" ht="7.5" customHeight="1">
      <c r="A43" s="110" t="s">
        <v>20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2"/>
      <c r="L43" s="44">
        <f>'P1'!L43+'P2'!L43+'P3'!L43</f>
        <v>148188.25009799955</v>
      </c>
      <c r="M43" s="45"/>
      <c r="N43" s="45"/>
      <c r="O43" s="45"/>
      <c r="P43" s="45"/>
      <c r="Q43" s="45">
        <f>'P1'!Q43+'P2'!Q43+'P3'!Q43</f>
        <v>158292.10653674387</v>
      </c>
      <c r="R43" s="45"/>
      <c r="S43" s="45"/>
      <c r="T43" s="45"/>
      <c r="U43" s="45"/>
      <c r="V43" s="45">
        <f>'P1'!V43+'P2'!V43+'P3'!V43</f>
        <v>186554.63766981338</v>
      </c>
      <c r="W43" s="45"/>
      <c r="X43" s="45"/>
      <c r="Y43" s="45"/>
      <c r="Z43" s="45"/>
      <c r="AA43" s="44">
        <f>'P1'!AA43+'P2'!AA43+'P3'!AA43</f>
        <v>136089.51154798936</v>
      </c>
      <c r="AB43" s="45"/>
      <c r="AC43" s="45"/>
      <c r="AD43" s="45"/>
      <c r="AE43" s="45"/>
      <c r="AF43" s="45">
        <f>'P1'!AF43+'P2'!AF43+'P3'!AF43</f>
        <v>140781.74067752206</v>
      </c>
      <c r="AG43" s="45"/>
      <c r="AH43" s="45"/>
      <c r="AI43" s="45"/>
      <c r="AJ43" s="45"/>
      <c r="AK43" s="45">
        <f>'P1'!AK43+'P2'!AK43+'P3'!AK43</f>
        <v>146692.9611028827</v>
      </c>
      <c r="AL43" s="45"/>
      <c r="AM43" s="45"/>
      <c r="AN43" s="45"/>
      <c r="AO43" s="63"/>
      <c r="AP43" s="44">
        <f>'P1'!AP43+'P2'!AP43+'P3'!AP43</f>
        <v>1569</v>
      </c>
      <c r="AQ43" s="45"/>
      <c r="AR43" s="45"/>
      <c r="AS43" s="45"/>
      <c r="AT43" s="45"/>
      <c r="AU43" s="45">
        <f>'P1'!AU43+'P2'!AU43+'P3'!AU43</f>
        <v>7925</v>
      </c>
      <c r="AV43" s="45"/>
      <c r="AW43" s="45"/>
      <c r="AX43" s="45"/>
      <c r="AY43" s="45"/>
      <c r="AZ43" s="45">
        <f>'P1'!AZ43+'P2'!AZ43+'P3'!AZ43</f>
        <v>6859.6</v>
      </c>
      <c r="BA43" s="45"/>
      <c r="BB43" s="45"/>
      <c r="BC43" s="45"/>
      <c r="BD43" s="63"/>
      <c r="BE43" s="44">
        <f>'P1'!BE43+'P2'!BE43+'P3'!BE43</f>
        <v>137658.51154798936</v>
      </c>
      <c r="BF43" s="45"/>
      <c r="BG43" s="45"/>
      <c r="BH43" s="45"/>
      <c r="BI43" s="45"/>
      <c r="BJ43" s="45">
        <f>'P1'!BJ43+'P2'!BJ43+'P3'!BJ43</f>
        <v>148706.74067752206</v>
      </c>
      <c r="BK43" s="45"/>
      <c r="BL43" s="45"/>
      <c r="BM43" s="45"/>
      <c r="BN43" s="45"/>
      <c r="BO43" s="45">
        <f>'P1'!BO43+'P2'!BO43+'P3'!BO43</f>
        <v>153552.56110288267</v>
      </c>
      <c r="BP43" s="45"/>
      <c r="BQ43" s="45"/>
      <c r="BR43" s="45"/>
      <c r="BS43" s="63"/>
    </row>
    <row r="44" spans="1:71" s="6" customFormat="1" ht="7.5" customHeigh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2"/>
      <c r="L44" s="44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4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63"/>
      <c r="AP44" s="44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63"/>
      <c r="BE44" s="44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63"/>
    </row>
    <row r="45" spans="1:71" s="3" customFormat="1" ht="9.75" customHeight="1">
      <c r="A45" s="124" t="s">
        <v>21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6"/>
      <c r="L45" s="54">
        <f>'P1'!L45+'P2'!L45+'P3'!L45</f>
        <v>48548.06463784561</v>
      </c>
      <c r="M45" s="55"/>
      <c r="N45" s="55"/>
      <c r="O45" s="55"/>
      <c r="P45" s="55"/>
      <c r="Q45" s="54">
        <f>'P1'!Q45+'P2'!Q45+'P3'!Q45</f>
        <v>50270.68885834882</v>
      </c>
      <c r="R45" s="55"/>
      <c r="S45" s="55"/>
      <c r="T45" s="55"/>
      <c r="U45" s="55"/>
      <c r="V45" s="54">
        <f>'P1'!V45+'P2'!V45+'P3'!V45</f>
        <v>53419.912519613375</v>
      </c>
      <c r="W45" s="55"/>
      <c r="X45" s="55"/>
      <c r="Y45" s="55"/>
      <c r="Z45" s="55"/>
      <c r="AA45" s="54">
        <f>'P1'!AA45+'P2'!AA45+'P3'!AA45</f>
        <v>56927.82318519676</v>
      </c>
      <c r="AB45" s="55"/>
      <c r="AC45" s="55"/>
      <c r="AD45" s="55"/>
      <c r="AE45" s="55"/>
      <c r="AF45" s="54">
        <f>'P1'!AF45+'P2'!AF45+'P3'!AF45</f>
        <v>61238.28792419919</v>
      </c>
      <c r="AG45" s="55"/>
      <c r="AH45" s="55"/>
      <c r="AI45" s="55"/>
      <c r="AJ45" s="55"/>
      <c r="AK45" s="54">
        <f>'P1'!AK45+'P2'!AK45+'P3'!AK45</f>
        <v>64792</v>
      </c>
      <c r="AL45" s="55"/>
      <c r="AM45" s="55"/>
      <c r="AN45" s="55"/>
      <c r="AO45" s="55"/>
      <c r="AP45" s="54">
        <f>'P1'!AP45+'P2'!AP45+'P3'!AP45</f>
        <v>595</v>
      </c>
      <c r="AQ45" s="55"/>
      <c r="AR45" s="55"/>
      <c r="AS45" s="55"/>
      <c r="AT45" s="55"/>
      <c r="AU45" s="54">
        <f>'P1'!AU45+'P2'!AU45+'P3'!AU45</f>
        <v>754</v>
      </c>
      <c r="AV45" s="55"/>
      <c r="AW45" s="55"/>
      <c r="AX45" s="55"/>
      <c r="AY45" s="55"/>
      <c r="AZ45" s="54">
        <f>'P1'!AZ45+'P2'!AZ45+'P3'!AZ45</f>
        <v>912</v>
      </c>
      <c r="BA45" s="55"/>
      <c r="BB45" s="55"/>
      <c r="BC45" s="55"/>
      <c r="BD45" s="55"/>
      <c r="BE45" s="54">
        <f>'P1'!BE45+'P2'!BE45+'P3'!BE45</f>
        <v>57522.82318519676</v>
      </c>
      <c r="BF45" s="55"/>
      <c r="BG45" s="55"/>
      <c r="BH45" s="55"/>
      <c r="BI45" s="55"/>
      <c r="BJ45" s="54">
        <f>'P1'!BJ45+'P2'!BJ45+'P3'!BJ45</f>
        <v>61992.28792419919</v>
      </c>
      <c r="BK45" s="55"/>
      <c r="BL45" s="55"/>
      <c r="BM45" s="55"/>
      <c r="BN45" s="55"/>
      <c r="BO45" s="54">
        <f>'P1'!BO45+'P2'!BO45+'P3'!BO45</f>
        <v>65704</v>
      </c>
      <c r="BP45" s="55"/>
      <c r="BQ45" s="55"/>
      <c r="BR45" s="55"/>
      <c r="BS45" s="55"/>
    </row>
    <row r="46" spans="1:71" s="3" customFormat="1" ht="9.75" customHeight="1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6"/>
      <c r="L46" s="54"/>
      <c r="M46" s="55"/>
      <c r="N46" s="55"/>
      <c r="O46" s="55"/>
      <c r="P46" s="55"/>
      <c r="Q46" s="54"/>
      <c r="R46" s="55"/>
      <c r="S46" s="55"/>
      <c r="T46" s="55"/>
      <c r="U46" s="55"/>
      <c r="V46" s="54"/>
      <c r="W46" s="55"/>
      <c r="X46" s="55"/>
      <c r="Y46" s="55"/>
      <c r="Z46" s="55"/>
      <c r="AA46" s="54"/>
      <c r="AB46" s="55"/>
      <c r="AC46" s="55"/>
      <c r="AD46" s="55"/>
      <c r="AE46" s="55"/>
      <c r="AF46" s="54"/>
      <c r="AG46" s="55"/>
      <c r="AH46" s="55"/>
      <c r="AI46" s="55"/>
      <c r="AJ46" s="55"/>
      <c r="AK46" s="54"/>
      <c r="AL46" s="55"/>
      <c r="AM46" s="55"/>
      <c r="AN46" s="55"/>
      <c r="AO46" s="55"/>
      <c r="AP46" s="54"/>
      <c r="AQ46" s="55"/>
      <c r="AR46" s="55"/>
      <c r="AS46" s="55"/>
      <c r="AT46" s="55"/>
      <c r="AU46" s="54"/>
      <c r="AV46" s="55"/>
      <c r="AW46" s="55"/>
      <c r="AX46" s="55"/>
      <c r="AY46" s="55"/>
      <c r="AZ46" s="54"/>
      <c r="BA46" s="55"/>
      <c r="BB46" s="55"/>
      <c r="BC46" s="55"/>
      <c r="BD46" s="55"/>
      <c r="BE46" s="54"/>
      <c r="BF46" s="55"/>
      <c r="BG46" s="55"/>
      <c r="BH46" s="55"/>
      <c r="BI46" s="55"/>
      <c r="BJ46" s="54"/>
      <c r="BK46" s="55"/>
      <c r="BL46" s="55"/>
      <c r="BM46" s="55"/>
      <c r="BN46" s="55"/>
      <c r="BO46" s="54"/>
      <c r="BP46" s="55"/>
      <c r="BQ46" s="55"/>
      <c r="BR46" s="55"/>
      <c r="BS46" s="55"/>
    </row>
    <row r="47" spans="1:71" s="3" customFormat="1" ht="9.75" customHeight="1">
      <c r="A47" s="127" t="s">
        <v>22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9"/>
      <c r="L47" s="54">
        <f>'P1'!L47+'P2'!L47+'P3'!L47</f>
        <v>48548.06463784561</v>
      </c>
      <c r="M47" s="55"/>
      <c r="N47" s="55"/>
      <c r="O47" s="55"/>
      <c r="P47" s="55"/>
      <c r="Q47" s="54">
        <f>'P1'!Q47+'P2'!Q47+'P3'!Q47</f>
        <v>50268.68885834882</v>
      </c>
      <c r="R47" s="55"/>
      <c r="S47" s="55"/>
      <c r="T47" s="55"/>
      <c r="U47" s="55"/>
      <c r="V47" s="54">
        <f>'P1'!V47+'P2'!V47+'P3'!V47</f>
        <v>53417.912519613375</v>
      </c>
      <c r="W47" s="55"/>
      <c r="X47" s="55"/>
      <c r="Y47" s="55"/>
      <c r="Z47" s="55"/>
      <c r="AA47" s="54">
        <f>'P1'!AA47+'P2'!AA47+'P3'!AA47</f>
        <v>56927.82318519676</v>
      </c>
      <c r="AB47" s="55"/>
      <c r="AC47" s="55"/>
      <c r="AD47" s="55"/>
      <c r="AE47" s="55"/>
      <c r="AF47" s="54">
        <f>'P1'!AF47+'P2'!AF47+'P3'!AF47</f>
        <v>61238.28792419919</v>
      </c>
      <c r="AG47" s="55"/>
      <c r="AH47" s="55"/>
      <c r="AI47" s="55"/>
      <c r="AJ47" s="55"/>
      <c r="AK47" s="54">
        <f>'P1'!AK47+'P2'!AK47+'P3'!AK47</f>
        <v>64792</v>
      </c>
      <c r="AL47" s="55"/>
      <c r="AM47" s="55"/>
      <c r="AN47" s="55"/>
      <c r="AO47" s="55"/>
      <c r="AP47" s="54">
        <f>'P1'!AP47+'P2'!AP47+'P3'!AP47</f>
        <v>0</v>
      </c>
      <c r="AQ47" s="55"/>
      <c r="AR47" s="55"/>
      <c r="AS47" s="55"/>
      <c r="AT47" s="55"/>
      <c r="AU47" s="54">
        <f>'P1'!AU47+'P2'!AU47+'P3'!AU47</f>
        <v>0</v>
      </c>
      <c r="AV47" s="55"/>
      <c r="AW47" s="55"/>
      <c r="AX47" s="55"/>
      <c r="AY47" s="55"/>
      <c r="AZ47" s="54">
        <f>'P1'!AZ47+'P2'!AZ47+'P3'!AZ47</f>
        <v>0</v>
      </c>
      <c r="BA47" s="55"/>
      <c r="BB47" s="55"/>
      <c r="BC47" s="55"/>
      <c r="BD47" s="55"/>
      <c r="BE47" s="54">
        <f>'P1'!BE47+'P2'!BE47+'P3'!BE47</f>
        <v>56927.82318519676</v>
      </c>
      <c r="BF47" s="55"/>
      <c r="BG47" s="55"/>
      <c r="BH47" s="55"/>
      <c r="BI47" s="55"/>
      <c r="BJ47" s="54">
        <f>'P1'!BJ47+'P2'!BJ47+'P3'!BJ47</f>
        <v>61238.28792419919</v>
      </c>
      <c r="BK47" s="55"/>
      <c r="BL47" s="55"/>
      <c r="BM47" s="55"/>
      <c r="BN47" s="55"/>
      <c r="BO47" s="54">
        <f>'P1'!BO47+'P2'!BO47+'P3'!BO47</f>
        <v>64792</v>
      </c>
      <c r="BP47" s="55"/>
      <c r="BQ47" s="55"/>
      <c r="BR47" s="55"/>
      <c r="BS47" s="55"/>
    </row>
    <row r="48" spans="1:71" s="3" customFormat="1" ht="9.75" customHeight="1">
      <c r="A48" s="127"/>
      <c r="B48" s="128"/>
      <c r="C48" s="128"/>
      <c r="D48" s="128"/>
      <c r="E48" s="128"/>
      <c r="F48" s="128"/>
      <c r="G48" s="128"/>
      <c r="H48" s="128"/>
      <c r="I48" s="128"/>
      <c r="J48" s="128"/>
      <c r="K48" s="129"/>
      <c r="L48" s="54"/>
      <c r="M48" s="55"/>
      <c r="N48" s="55"/>
      <c r="O48" s="55"/>
      <c r="P48" s="55"/>
      <c r="Q48" s="54"/>
      <c r="R48" s="55"/>
      <c r="S48" s="55"/>
      <c r="T48" s="55"/>
      <c r="U48" s="55"/>
      <c r="V48" s="54"/>
      <c r="W48" s="55"/>
      <c r="X48" s="55"/>
      <c r="Y48" s="55"/>
      <c r="Z48" s="55"/>
      <c r="AA48" s="54"/>
      <c r="AB48" s="55"/>
      <c r="AC48" s="55"/>
      <c r="AD48" s="55"/>
      <c r="AE48" s="55"/>
      <c r="AF48" s="54"/>
      <c r="AG48" s="55"/>
      <c r="AH48" s="55"/>
      <c r="AI48" s="55"/>
      <c r="AJ48" s="55"/>
      <c r="AK48" s="54"/>
      <c r="AL48" s="55"/>
      <c r="AM48" s="55"/>
      <c r="AN48" s="55"/>
      <c r="AO48" s="55"/>
      <c r="AP48" s="54"/>
      <c r="AQ48" s="55"/>
      <c r="AR48" s="55"/>
      <c r="AS48" s="55"/>
      <c r="AT48" s="55"/>
      <c r="AU48" s="54"/>
      <c r="AV48" s="55"/>
      <c r="AW48" s="55"/>
      <c r="AX48" s="55"/>
      <c r="AY48" s="55"/>
      <c r="AZ48" s="54"/>
      <c r="BA48" s="55"/>
      <c r="BB48" s="55"/>
      <c r="BC48" s="55"/>
      <c r="BD48" s="55"/>
      <c r="BE48" s="54"/>
      <c r="BF48" s="55"/>
      <c r="BG48" s="55"/>
      <c r="BH48" s="55"/>
      <c r="BI48" s="55"/>
      <c r="BJ48" s="54"/>
      <c r="BK48" s="55"/>
      <c r="BL48" s="55"/>
      <c r="BM48" s="55"/>
      <c r="BN48" s="55"/>
      <c r="BO48" s="54"/>
      <c r="BP48" s="55"/>
      <c r="BQ48" s="55"/>
      <c r="BR48" s="55"/>
      <c r="BS48" s="55"/>
    </row>
    <row r="49" spans="1:71" s="3" customFormat="1" ht="9.75" customHeight="1">
      <c r="A49" s="127" t="s">
        <v>35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9"/>
      <c r="L49" s="54">
        <f>'P1'!L49+'P2'!L49+'P3'!L49</f>
        <v>0</v>
      </c>
      <c r="M49" s="55"/>
      <c r="N49" s="55"/>
      <c r="O49" s="55"/>
      <c r="P49" s="55"/>
      <c r="Q49" s="54">
        <f>'P1'!Q49+'P2'!Q49+'P3'!Q49</f>
        <v>2</v>
      </c>
      <c r="R49" s="55"/>
      <c r="S49" s="55"/>
      <c r="T49" s="55"/>
      <c r="U49" s="55"/>
      <c r="V49" s="54">
        <f>'P1'!V49+'P2'!V49+'P3'!V49</f>
        <v>2</v>
      </c>
      <c r="W49" s="55"/>
      <c r="X49" s="55"/>
      <c r="Y49" s="55"/>
      <c r="Z49" s="55"/>
      <c r="AA49" s="54">
        <f>'P1'!AA49+'P2'!AA49+'P3'!AA49</f>
        <v>0</v>
      </c>
      <c r="AB49" s="55"/>
      <c r="AC49" s="55"/>
      <c r="AD49" s="55"/>
      <c r="AE49" s="55"/>
      <c r="AF49" s="54">
        <f>'P1'!AF49+'P2'!AF49+'P3'!AF49</f>
        <v>0</v>
      </c>
      <c r="AG49" s="55"/>
      <c r="AH49" s="55"/>
      <c r="AI49" s="55"/>
      <c r="AJ49" s="55"/>
      <c r="AK49" s="54">
        <f>'P1'!AK49+'P2'!AK49+'P3'!AK49</f>
        <v>0</v>
      </c>
      <c r="AL49" s="55"/>
      <c r="AM49" s="55"/>
      <c r="AN49" s="55"/>
      <c r="AO49" s="55"/>
      <c r="AP49" s="54">
        <f>'P1'!AP49+'P2'!AP49+'P3'!AP49</f>
        <v>595</v>
      </c>
      <c r="AQ49" s="55"/>
      <c r="AR49" s="55"/>
      <c r="AS49" s="55"/>
      <c r="AT49" s="55"/>
      <c r="AU49" s="54">
        <f>'P1'!AU49+'P2'!AU49+'P3'!AU49</f>
        <v>754</v>
      </c>
      <c r="AV49" s="55"/>
      <c r="AW49" s="55"/>
      <c r="AX49" s="55"/>
      <c r="AY49" s="55"/>
      <c r="AZ49" s="54">
        <f>'P1'!AZ49+'P2'!AZ49+'P3'!AZ49</f>
        <v>912</v>
      </c>
      <c r="BA49" s="55"/>
      <c r="BB49" s="55"/>
      <c r="BC49" s="55"/>
      <c r="BD49" s="55"/>
      <c r="BE49" s="54">
        <f>'P1'!BE49+'P2'!BE49+'P3'!BE49</f>
        <v>595</v>
      </c>
      <c r="BF49" s="55"/>
      <c r="BG49" s="55"/>
      <c r="BH49" s="55"/>
      <c r="BI49" s="55"/>
      <c r="BJ49" s="54">
        <f>'P1'!BJ49+'P2'!BJ49+'P3'!BJ49</f>
        <v>754</v>
      </c>
      <c r="BK49" s="55"/>
      <c r="BL49" s="55"/>
      <c r="BM49" s="55"/>
      <c r="BN49" s="55"/>
      <c r="BO49" s="54">
        <f>'P1'!BO49+'P2'!BO49+'P3'!BO49</f>
        <v>912</v>
      </c>
      <c r="BP49" s="55"/>
      <c r="BQ49" s="55"/>
      <c r="BR49" s="55"/>
      <c r="BS49" s="55"/>
    </row>
    <row r="50" spans="1:71" s="3" customFormat="1" ht="9.75" customHeight="1">
      <c r="A50" s="127"/>
      <c r="B50" s="128"/>
      <c r="C50" s="128"/>
      <c r="D50" s="128"/>
      <c r="E50" s="128"/>
      <c r="F50" s="128"/>
      <c r="G50" s="128"/>
      <c r="H50" s="128"/>
      <c r="I50" s="128"/>
      <c r="J50" s="128"/>
      <c r="K50" s="129"/>
      <c r="L50" s="54"/>
      <c r="M50" s="55"/>
      <c r="N50" s="55"/>
      <c r="O50" s="55"/>
      <c r="P50" s="55"/>
      <c r="Q50" s="54"/>
      <c r="R50" s="55"/>
      <c r="S50" s="55"/>
      <c r="T50" s="55"/>
      <c r="U50" s="55"/>
      <c r="V50" s="54"/>
      <c r="W50" s="55"/>
      <c r="X50" s="55"/>
      <c r="Y50" s="55"/>
      <c r="Z50" s="55"/>
      <c r="AA50" s="54"/>
      <c r="AB50" s="55"/>
      <c r="AC50" s="55"/>
      <c r="AD50" s="55"/>
      <c r="AE50" s="55"/>
      <c r="AF50" s="54"/>
      <c r="AG50" s="55"/>
      <c r="AH50" s="55"/>
      <c r="AI50" s="55"/>
      <c r="AJ50" s="55"/>
      <c r="AK50" s="54"/>
      <c r="AL50" s="55"/>
      <c r="AM50" s="55"/>
      <c r="AN50" s="55"/>
      <c r="AO50" s="55"/>
      <c r="AP50" s="54"/>
      <c r="AQ50" s="55"/>
      <c r="AR50" s="55"/>
      <c r="AS50" s="55"/>
      <c r="AT50" s="55"/>
      <c r="AU50" s="54"/>
      <c r="AV50" s="55"/>
      <c r="AW50" s="55"/>
      <c r="AX50" s="55"/>
      <c r="AY50" s="55"/>
      <c r="AZ50" s="54"/>
      <c r="BA50" s="55"/>
      <c r="BB50" s="55"/>
      <c r="BC50" s="55"/>
      <c r="BD50" s="55"/>
      <c r="BE50" s="54"/>
      <c r="BF50" s="55"/>
      <c r="BG50" s="55"/>
      <c r="BH50" s="55"/>
      <c r="BI50" s="55"/>
      <c r="BJ50" s="54"/>
      <c r="BK50" s="55"/>
      <c r="BL50" s="55"/>
      <c r="BM50" s="55"/>
      <c r="BN50" s="55"/>
      <c r="BO50" s="54"/>
      <c r="BP50" s="55"/>
      <c r="BQ50" s="55"/>
      <c r="BR50" s="55"/>
      <c r="BS50" s="55"/>
    </row>
    <row r="51" spans="1:71" s="3" customFormat="1" ht="9.75" customHeight="1">
      <c r="A51" s="124" t="s">
        <v>23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6"/>
      <c r="L51" s="54">
        <f>'P1'!L51+'P2'!L51+'P3'!L51</f>
        <v>80440.46785677595</v>
      </c>
      <c r="M51" s="55"/>
      <c r="N51" s="55"/>
      <c r="O51" s="55"/>
      <c r="P51" s="55"/>
      <c r="Q51" s="54">
        <f>'P1'!Q51+'P2'!Q51+'P3'!Q51</f>
        <v>88781.40679301706</v>
      </c>
      <c r="R51" s="55"/>
      <c r="S51" s="55"/>
      <c r="T51" s="55"/>
      <c r="U51" s="55"/>
      <c r="V51" s="54">
        <f>'P1'!V51+'P2'!V51+'P3'!V51</f>
        <v>132557.7251502</v>
      </c>
      <c r="W51" s="55"/>
      <c r="X51" s="55"/>
      <c r="Y51" s="55"/>
      <c r="Z51" s="55"/>
      <c r="AA51" s="54">
        <f>'P1'!AA51+'P2'!AA51+'P3'!AA51</f>
        <v>78586.6883627926</v>
      </c>
      <c r="AB51" s="55"/>
      <c r="AC51" s="55"/>
      <c r="AD51" s="55"/>
      <c r="AE51" s="55"/>
      <c r="AF51" s="54">
        <f>'P1'!AF51+'P2'!AF51+'P3'!AF51</f>
        <v>78955.45275332287</v>
      </c>
      <c r="AG51" s="55"/>
      <c r="AH51" s="55"/>
      <c r="AI51" s="55"/>
      <c r="AJ51" s="55"/>
      <c r="AK51" s="54">
        <f>'P1'!AK51+'P2'!AK51+'P3'!AK51</f>
        <v>81298.96110288268</v>
      </c>
      <c r="AL51" s="55"/>
      <c r="AM51" s="55"/>
      <c r="AN51" s="55"/>
      <c r="AO51" s="55"/>
      <c r="AP51" s="54">
        <f>'P1'!AP51+'P2'!AP51+'P3'!AP51</f>
        <v>974</v>
      </c>
      <c r="AQ51" s="55"/>
      <c r="AR51" s="55"/>
      <c r="AS51" s="55"/>
      <c r="AT51" s="55"/>
      <c r="AU51" s="54">
        <f>'P1'!AU51+'P2'!AU51+'P3'!AU51</f>
        <v>7171</v>
      </c>
      <c r="AV51" s="55"/>
      <c r="AW51" s="55"/>
      <c r="AX51" s="55"/>
      <c r="AY51" s="55"/>
      <c r="AZ51" s="54">
        <f>'P1'!AZ51+'P2'!AZ51+'P3'!AZ51</f>
        <v>5947.6</v>
      </c>
      <c r="BA51" s="55"/>
      <c r="BB51" s="55"/>
      <c r="BC51" s="55"/>
      <c r="BD51" s="55"/>
      <c r="BE51" s="54">
        <f>'P1'!BE51+'P2'!BE51+'P3'!BE51</f>
        <v>79560.6883627926</v>
      </c>
      <c r="BF51" s="55"/>
      <c r="BG51" s="55"/>
      <c r="BH51" s="55"/>
      <c r="BI51" s="55"/>
      <c r="BJ51" s="54">
        <f>'P1'!BJ51+'P2'!BJ51+'P3'!BJ51</f>
        <v>86126.45275332287</v>
      </c>
      <c r="BK51" s="55"/>
      <c r="BL51" s="55"/>
      <c r="BM51" s="55"/>
      <c r="BN51" s="55"/>
      <c r="BO51" s="54">
        <f>'P1'!BO51+'P2'!BO51+'P3'!BO51</f>
        <v>87246.56110288268</v>
      </c>
      <c r="BP51" s="55"/>
      <c r="BQ51" s="55"/>
      <c r="BR51" s="55"/>
      <c r="BS51" s="55"/>
    </row>
    <row r="52" spans="1:71" s="3" customFormat="1" ht="9.75" customHeight="1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6"/>
      <c r="L52" s="54"/>
      <c r="M52" s="55"/>
      <c r="N52" s="55"/>
      <c r="O52" s="55"/>
      <c r="P52" s="55"/>
      <c r="Q52" s="54"/>
      <c r="R52" s="55"/>
      <c r="S52" s="55"/>
      <c r="T52" s="55"/>
      <c r="U52" s="55"/>
      <c r="V52" s="54"/>
      <c r="W52" s="55"/>
      <c r="X52" s="55"/>
      <c r="Y52" s="55"/>
      <c r="Z52" s="55"/>
      <c r="AA52" s="54"/>
      <c r="AB52" s="55"/>
      <c r="AC52" s="55"/>
      <c r="AD52" s="55"/>
      <c r="AE52" s="55"/>
      <c r="AF52" s="54"/>
      <c r="AG52" s="55"/>
      <c r="AH52" s="55"/>
      <c r="AI52" s="55"/>
      <c r="AJ52" s="55"/>
      <c r="AK52" s="54"/>
      <c r="AL52" s="55"/>
      <c r="AM52" s="55"/>
      <c r="AN52" s="55"/>
      <c r="AO52" s="55"/>
      <c r="AP52" s="54"/>
      <c r="AQ52" s="55"/>
      <c r="AR52" s="55"/>
      <c r="AS52" s="55"/>
      <c r="AT52" s="55"/>
      <c r="AU52" s="54"/>
      <c r="AV52" s="55"/>
      <c r="AW52" s="55"/>
      <c r="AX52" s="55"/>
      <c r="AY52" s="55"/>
      <c r="AZ52" s="54"/>
      <c r="BA52" s="55"/>
      <c r="BB52" s="55"/>
      <c r="BC52" s="55"/>
      <c r="BD52" s="55"/>
      <c r="BE52" s="54"/>
      <c r="BF52" s="55"/>
      <c r="BG52" s="55"/>
      <c r="BH52" s="55"/>
      <c r="BI52" s="55"/>
      <c r="BJ52" s="54"/>
      <c r="BK52" s="55"/>
      <c r="BL52" s="55"/>
      <c r="BM52" s="55"/>
      <c r="BN52" s="55"/>
      <c r="BO52" s="54"/>
      <c r="BP52" s="55"/>
      <c r="BQ52" s="55"/>
      <c r="BR52" s="55"/>
      <c r="BS52" s="55"/>
    </row>
    <row r="53" spans="1:71" s="3" customFormat="1" ht="9.75" customHeight="1">
      <c r="A53" s="127" t="s">
        <v>24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9"/>
      <c r="L53" s="54">
        <f>'P1'!L53+'P2'!L53+'P3'!L53</f>
        <v>7137.16041382</v>
      </c>
      <c r="M53" s="55"/>
      <c r="N53" s="55"/>
      <c r="O53" s="55"/>
      <c r="P53" s="55"/>
      <c r="Q53" s="54">
        <f>'P1'!Q53+'P2'!Q53+'P3'!Q53</f>
        <v>7432.12339182</v>
      </c>
      <c r="R53" s="55"/>
      <c r="S53" s="55"/>
      <c r="T53" s="55"/>
      <c r="U53" s="55"/>
      <c r="V53" s="54">
        <f>'P1'!V53+'P2'!V53+'P3'!V53</f>
        <v>4882.7251502</v>
      </c>
      <c r="W53" s="55"/>
      <c r="X53" s="55"/>
      <c r="Y53" s="55"/>
      <c r="Z53" s="55"/>
      <c r="AA53" s="54">
        <f>'P1'!AA53+'P2'!AA53+'P3'!AA53</f>
        <v>9470</v>
      </c>
      <c r="AB53" s="55"/>
      <c r="AC53" s="55"/>
      <c r="AD53" s="55"/>
      <c r="AE53" s="55"/>
      <c r="AF53" s="54">
        <f>'P1'!AF53+'P2'!AF53+'P3'!AF53</f>
        <v>9754.1</v>
      </c>
      <c r="AG53" s="55"/>
      <c r="AH53" s="55"/>
      <c r="AI53" s="55"/>
      <c r="AJ53" s="55"/>
      <c r="AK53" s="54">
        <f>'P1'!AK53+'P2'!AK53+'P3'!AK53</f>
        <v>10046.723</v>
      </c>
      <c r="AL53" s="55"/>
      <c r="AM53" s="55"/>
      <c r="AN53" s="55"/>
      <c r="AO53" s="55"/>
      <c r="AP53" s="54">
        <f>'P1'!AP53+'P2'!AP53+'P3'!AP53</f>
        <v>0</v>
      </c>
      <c r="AQ53" s="55"/>
      <c r="AR53" s="55"/>
      <c r="AS53" s="55"/>
      <c r="AT53" s="55"/>
      <c r="AU53" s="54">
        <f>'P1'!AU53+'P2'!AU53+'P3'!AU53</f>
        <v>0</v>
      </c>
      <c r="AV53" s="55"/>
      <c r="AW53" s="55"/>
      <c r="AX53" s="55"/>
      <c r="AY53" s="55"/>
      <c r="AZ53" s="54">
        <f>'P1'!AZ53+'P2'!AZ53+'P3'!AZ53</f>
        <v>0</v>
      </c>
      <c r="BA53" s="55"/>
      <c r="BB53" s="55"/>
      <c r="BC53" s="55"/>
      <c r="BD53" s="55"/>
      <c r="BE53" s="54">
        <f>'P1'!BE53+'P2'!BE53+'P3'!BE53</f>
        <v>9470</v>
      </c>
      <c r="BF53" s="55"/>
      <c r="BG53" s="55"/>
      <c r="BH53" s="55"/>
      <c r="BI53" s="55"/>
      <c r="BJ53" s="54">
        <f>'P1'!BJ53+'P2'!BJ53+'P3'!BJ53</f>
        <v>9754.1</v>
      </c>
      <c r="BK53" s="55"/>
      <c r="BL53" s="55"/>
      <c r="BM53" s="55"/>
      <c r="BN53" s="55"/>
      <c r="BO53" s="54">
        <f>'P1'!BO53+'P2'!BO53+'P3'!BO53</f>
        <v>10046.723</v>
      </c>
      <c r="BP53" s="55"/>
      <c r="BQ53" s="55"/>
      <c r="BR53" s="55"/>
      <c r="BS53" s="55"/>
    </row>
    <row r="54" spans="1:71" s="3" customFormat="1" ht="9.75" customHeight="1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9"/>
      <c r="L54" s="54"/>
      <c r="M54" s="55"/>
      <c r="N54" s="55"/>
      <c r="O54" s="55"/>
      <c r="P54" s="55"/>
      <c r="Q54" s="54"/>
      <c r="R54" s="55"/>
      <c r="S54" s="55"/>
      <c r="T54" s="55"/>
      <c r="U54" s="55"/>
      <c r="V54" s="54"/>
      <c r="W54" s="55"/>
      <c r="X54" s="55"/>
      <c r="Y54" s="55"/>
      <c r="Z54" s="55"/>
      <c r="AA54" s="54"/>
      <c r="AB54" s="55"/>
      <c r="AC54" s="55"/>
      <c r="AD54" s="55"/>
      <c r="AE54" s="55"/>
      <c r="AF54" s="54"/>
      <c r="AG54" s="55"/>
      <c r="AH54" s="55"/>
      <c r="AI54" s="55"/>
      <c r="AJ54" s="55"/>
      <c r="AK54" s="54"/>
      <c r="AL54" s="55"/>
      <c r="AM54" s="55"/>
      <c r="AN54" s="55"/>
      <c r="AO54" s="55"/>
      <c r="AP54" s="54"/>
      <c r="AQ54" s="55"/>
      <c r="AR54" s="55"/>
      <c r="AS54" s="55"/>
      <c r="AT54" s="55"/>
      <c r="AU54" s="54"/>
      <c r="AV54" s="55"/>
      <c r="AW54" s="55"/>
      <c r="AX54" s="55"/>
      <c r="AY54" s="55"/>
      <c r="AZ54" s="54"/>
      <c r="BA54" s="55"/>
      <c r="BB54" s="55"/>
      <c r="BC54" s="55"/>
      <c r="BD54" s="55"/>
      <c r="BE54" s="54"/>
      <c r="BF54" s="55"/>
      <c r="BG54" s="55"/>
      <c r="BH54" s="55"/>
      <c r="BI54" s="55"/>
      <c r="BJ54" s="54"/>
      <c r="BK54" s="55"/>
      <c r="BL54" s="55"/>
      <c r="BM54" s="55"/>
      <c r="BN54" s="55"/>
      <c r="BO54" s="54"/>
      <c r="BP54" s="55"/>
      <c r="BQ54" s="55"/>
      <c r="BR54" s="55"/>
      <c r="BS54" s="55"/>
    </row>
    <row r="55" spans="1:71" s="3" customFormat="1" ht="9.75" customHeight="1">
      <c r="A55" s="127" t="s">
        <v>25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9"/>
      <c r="L55" s="54">
        <f>'P1'!L55+'P2'!L55+'P3'!L55</f>
        <v>73303.30744295595</v>
      </c>
      <c r="M55" s="55"/>
      <c r="N55" s="55"/>
      <c r="O55" s="55"/>
      <c r="P55" s="55"/>
      <c r="Q55" s="54">
        <f>'P1'!Q55+'P2'!Q55+'P3'!Q55</f>
        <v>81349.28340119706</v>
      </c>
      <c r="R55" s="55"/>
      <c r="S55" s="55"/>
      <c r="T55" s="55"/>
      <c r="U55" s="55"/>
      <c r="V55" s="54">
        <f>'P1'!V55+'P2'!V55+'P3'!V55</f>
        <v>127675</v>
      </c>
      <c r="W55" s="55"/>
      <c r="X55" s="55"/>
      <c r="Y55" s="55"/>
      <c r="Z55" s="55"/>
      <c r="AA55" s="54">
        <f>'P1'!AA55+'P2'!AA55+'P3'!AA55</f>
        <v>67852</v>
      </c>
      <c r="AB55" s="55"/>
      <c r="AC55" s="55"/>
      <c r="AD55" s="55"/>
      <c r="AE55" s="55"/>
      <c r="AF55" s="54">
        <f>'P1'!AF55+'P2'!AF55+'P3'!AF55</f>
        <v>67801</v>
      </c>
      <c r="AG55" s="55"/>
      <c r="AH55" s="55"/>
      <c r="AI55" s="55"/>
      <c r="AJ55" s="55"/>
      <c r="AK55" s="54">
        <f>'P1'!AK55+'P2'!AK55+'P3'!AK55</f>
        <v>69828.7</v>
      </c>
      <c r="AL55" s="55"/>
      <c r="AM55" s="55"/>
      <c r="AN55" s="55"/>
      <c r="AO55" s="55"/>
      <c r="AP55" s="54">
        <f>'P1'!AP55+'P2'!AP55+'P3'!AP55</f>
        <v>974</v>
      </c>
      <c r="AQ55" s="55"/>
      <c r="AR55" s="55"/>
      <c r="AS55" s="55"/>
      <c r="AT55" s="55"/>
      <c r="AU55" s="54">
        <f>'P1'!AU55+'P2'!AU55+'P3'!AU55</f>
        <v>7041</v>
      </c>
      <c r="AV55" s="55"/>
      <c r="AW55" s="55"/>
      <c r="AX55" s="55"/>
      <c r="AY55" s="55"/>
      <c r="AZ55" s="54">
        <f>'P1'!AZ55+'P2'!AZ55+'P3'!AZ55</f>
        <v>5937.6</v>
      </c>
      <c r="BA55" s="55"/>
      <c r="BB55" s="55"/>
      <c r="BC55" s="55"/>
      <c r="BD55" s="55"/>
      <c r="BE55" s="54">
        <f>'P1'!BE55+'P2'!BE55+'P3'!BE55</f>
        <v>68826</v>
      </c>
      <c r="BF55" s="55"/>
      <c r="BG55" s="55"/>
      <c r="BH55" s="55"/>
      <c r="BI55" s="55"/>
      <c r="BJ55" s="54">
        <f>'P1'!BJ55+'P2'!BJ55+'P3'!BJ55</f>
        <v>74842</v>
      </c>
      <c r="BK55" s="55"/>
      <c r="BL55" s="55"/>
      <c r="BM55" s="55"/>
      <c r="BN55" s="55"/>
      <c r="BO55" s="54">
        <f>'P1'!BO55+'P2'!BO55+'P3'!BO55</f>
        <v>75766.3</v>
      </c>
      <c r="BP55" s="55"/>
      <c r="BQ55" s="55"/>
      <c r="BR55" s="55"/>
      <c r="BS55" s="55"/>
    </row>
    <row r="56" spans="1:71" s="3" customFormat="1" ht="9.75" customHeight="1">
      <c r="A56" s="127"/>
      <c r="B56" s="128"/>
      <c r="C56" s="128"/>
      <c r="D56" s="128"/>
      <c r="E56" s="128"/>
      <c r="F56" s="128"/>
      <c r="G56" s="128"/>
      <c r="H56" s="128"/>
      <c r="I56" s="128"/>
      <c r="J56" s="128"/>
      <c r="K56" s="129"/>
      <c r="L56" s="54"/>
      <c r="M56" s="55"/>
      <c r="N56" s="55"/>
      <c r="O56" s="55"/>
      <c r="P56" s="55"/>
      <c r="Q56" s="54"/>
      <c r="R56" s="55"/>
      <c r="S56" s="55"/>
      <c r="T56" s="55"/>
      <c r="U56" s="55"/>
      <c r="V56" s="54"/>
      <c r="W56" s="55"/>
      <c r="X56" s="55"/>
      <c r="Y56" s="55"/>
      <c r="Z56" s="55"/>
      <c r="AA56" s="54"/>
      <c r="AB56" s="55"/>
      <c r="AC56" s="55"/>
      <c r="AD56" s="55"/>
      <c r="AE56" s="55"/>
      <c r="AF56" s="54"/>
      <c r="AG56" s="55"/>
      <c r="AH56" s="55"/>
      <c r="AI56" s="55"/>
      <c r="AJ56" s="55"/>
      <c r="AK56" s="54"/>
      <c r="AL56" s="55"/>
      <c r="AM56" s="55"/>
      <c r="AN56" s="55"/>
      <c r="AO56" s="55"/>
      <c r="AP56" s="54"/>
      <c r="AQ56" s="55"/>
      <c r="AR56" s="55"/>
      <c r="AS56" s="55"/>
      <c r="AT56" s="55"/>
      <c r="AU56" s="54"/>
      <c r="AV56" s="55"/>
      <c r="AW56" s="55"/>
      <c r="AX56" s="55"/>
      <c r="AY56" s="55"/>
      <c r="AZ56" s="54"/>
      <c r="BA56" s="55"/>
      <c r="BB56" s="55"/>
      <c r="BC56" s="55"/>
      <c r="BD56" s="55"/>
      <c r="BE56" s="54"/>
      <c r="BF56" s="55"/>
      <c r="BG56" s="55"/>
      <c r="BH56" s="55"/>
      <c r="BI56" s="55"/>
      <c r="BJ56" s="54"/>
      <c r="BK56" s="55"/>
      <c r="BL56" s="55"/>
      <c r="BM56" s="55"/>
      <c r="BN56" s="55"/>
      <c r="BO56" s="54"/>
      <c r="BP56" s="55"/>
      <c r="BQ56" s="55"/>
      <c r="BR56" s="55"/>
      <c r="BS56" s="55"/>
    </row>
    <row r="57" spans="1:71" s="3" customFormat="1" ht="9.75" customHeight="1">
      <c r="A57" s="127" t="s">
        <v>26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9"/>
      <c r="L57" s="54">
        <f>'P1'!L57+'P2'!L57+'P3'!L57</f>
        <v>0</v>
      </c>
      <c r="M57" s="55"/>
      <c r="N57" s="55"/>
      <c r="O57" s="55"/>
      <c r="P57" s="55"/>
      <c r="Q57" s="54">
        <f>'P1'!Q57+'P2'!Q57+'P3'!Q57</f>
        <v>0</v>
      </c>
      <c r="R57" s="55"/>
      <c r="S57" s="55"/>
      <c r="T57" s="55"/>
      <c r="U57" s="55"/>
      <c r="V57" s="54">
        <f>'P1'!V57+'P2'!V57+'P3'!V57</f>
        <v>0</v>
      </c>
      <c r="W57" s="55"/>
      <c r="X57" s="55"/>
      <c r="Y57" s="55"/>
      <c r="Z57" s="55"/>
      <c r="AA57" s="54">
        <f>'P1'!AA57+'P2'!AA57+'P3'!AA57</f>
        <v>1264.6883627926</v>
      </c>
      <c r="AB57" s="55"/>
      <c r="AC57" s="55"/>
      <c r="AD57" s="55"/>
      <c r="AE57" s="55"/>
      <c r="AF57" s="54">
        <f>'P1'!AF57+'P2'!AF57+'P3'!AF57</f>
        <v>1400.3527533228669</v>
      </c>
      <c r="AG57" s="55"/>
      <c r="AH57" s="55"/>
      <c r="AI57" s="55"/>
      <c r="AJ57" s="55"/>
      <c r="AK57" s="54">
        <f>'P1'!AK57+'P2'!AK57+'P3'!AK57</f>
        <v>1423.5381028826785</v>
      </c>
      <c r="AL57" s="55"/>
      <c r="AM57" s="55"/>
      <c r="AN57" s="55"/>
      <c r="AO57" s="55"/>
      <c r="AP57" s="54">
        <f>'P1'!AP57+'P2'!AP57+'P3'!AP57</f>
        <v>0</v>
      </c>
      <c r="AQ57" s="55"/>
      <c r="AR57" s="55"/>
      <c r="AS57" s="55"/>
      <c r="AT57" s="55"/>
      <c r="AU57" s="54">
        <f>'P1'!AU57+'P2'!AU57+'P3'!AU57</f>
        <v>130</v>
      </c>
      <c r="AV57" s="55"/>
      <c r="AW57" s="55"/>
      <c r="AX57" s="55"/>
      <c r="AY57" s="55"/>
      <c r="AZ57" s="54">
        <f>'P1'!AZ57+'P2'!AZ57+'P3'!AZ57</f>
        <v>10</v>
      </c>
      <c r="BA57" s="55"/>
      <c r="BB57" s="55"/>
      <c r="BC57" s="55"/>
      <c r="BD57" s="55"/>
      <c r="BE57" s="54">
        <f>'P1'!BE57+'P2'!BE57+'P3'!BE57</f>
        <v>1264.6883627926</v>
      </c>
      <c r="BF57" s="55"/>
      <c r="BG57" s="55"/>
      <c r="BH57" s="55"/>
      <c r="BI57" s="55"/>
      <c r="BJ57" s="54">
        <f>'P1'!BJ57+'P2'!BJ57+'P3'!BJ57</f>
        <v>1530.3527533228669</v>
      </c>
      <c r="BK57" s="55"/>
      <c r="BL57" s="55"/>
      <c r="BM57" s="55"/>
      <c r="BN57" s="55"/>
      <c r="BO57" s="54">
        <f>'P1'!BO57+'P2'!BO57+'P3'!BO57</f>
        <v>1433.5381028826785</v>
      </c>
      <c r="BP57" s="55"/>
      <c r="BQ57" s="55"/>
      <c r="BR57" s="55"/>
      <c r="BS57" s="55"/>
    </row>
    <row r="58" spans="1:71" s="3" customFormat="1" ht="9.75" customHeight="1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9"/>
      <c r="L58" s="54"/>
      <c r="M58" s="55"/>
      <c r="N58" s="55"/>
      <c r="O58" s="55"/>
      <c r="P58" s="55"/>
      <c r="Q58" s="54"/>
      <c r="R58" s="55"/>
      <c r="S58" s="55"/>
      <c r="T58" s="55"/>
      <c r="U58" s="55"/>
      <c r="V58" s="54"/>
      <c r="W58" s="55"/>
      <c r="X58" s="55"/>
      <c r="Y58" s="55"/>
      <c r="Z58" s="55"/>
      <c r="AA58" s="54"/>
      <c r="AB58" s="55"/>
      <c r="AC58" s="55"/>
      <c r="AD58" s="55"/>
      <c r="AE58" s="55"/>
      <c r="AF58" s="54"/>
      <c r="AG58" s="55"/>
      <c r="AH58" s="55"/>
      <c r="AI58" s="55"/>
      <c r="AJ58" s="55"/>
      <c r="AK58" s="54"/>
      <c r="AL58" s="55"/>
      <c r="AM58" s="55"/>
      <c r="AN58" s="55"/>
      <c r="AO58" s="55"/>
      <c r="AP58" s="54"/>
      <c r="AQ58" s="55"/>
      <c r="AR58" s="55"/>
      <c r="AS58" s="55"/>
      <c r="AT58" s="55"/>
      <c r="AU58" s="54"/>
      <c r="AV58" s="55"/>
      <c r="AW58" s="55"/>
      <c r="AX58" s="55"/>
      <c r="AY58" s="55"/>
      <c r="AZ58" s="54"/>
      <c r="BA58" s="55"/>
      <c r="BB58" s="55"/>
      <c r="BC58" s="55"/>
      <c r="BD58" s="55"/>
      <c r="BE58" s="54"/>
      <c r="BF58" s="55"/>
      <c r="BG58" s="55"/>
      <c r="BH58" s="55"/>
      <c r="BI58" s="55"/>
      <c r="BJ58" s="54"/>
      <c r="BK58" s="55"/>
      <c r="BL58" s="55"/>
      <c r="BM58" s="55"/>
      <c r="BN58" s="55"/>
      <c r="BO58" s="54"/>
      <c r="BP58" s="55"/>
      <c r="BQ58" s="55"/>
      <c r="BR58" s="55"/>
      <c r="BS58" s="55"/>
    </row>
    <row r="59" spans="1:71" s="3" customFormat="1" ht="9.75" customHeight="1">
      <c r="A59" s="124" t="s">
        <v>27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6"/>
      <c r="L59" s="54">
        <f>'P1'!L59+'P2'!L59+'P3'!L59</f>
        <v>19199.717603377998</v>
      </c>
      <c r="M59" s="55"/>
      <c r="N59" s="55"/>
      <c r="O59" s="55"/>
      <c r="P59" s="55"/>
      <c r="Q59" s="54">
        <f>'P1'!Q59+'P2'!Q59+'P3'!Q59</f>
        <v>19240.010885377997</v>
      </c>
      <c r="R59" s="55"/>
      <c r="S59" s="55"/>
      <c r="T59" s="55"/>
      <c r="U59" s="55"/>
      <c r="V59" s="54">
        <f>'P1'!V59+'P2'!V59+'P3'!V59</f>
        <v>577</v>
      </c>
      <c r="W59" s="55"/>
      <c r="X59" s="55"/>
      <c r="Y59" s="55"/>
      <c r="Z59" s="55"/>
      <c r="AA59" s="54">
        <f>'P1'!AA59+'P2'!AA59+'P3'!AA59</f>
        <v>575</v>
      </c>
      <c r="AB59" s="55"/>
      <c r="AC59" s="55"/>
      <c r="AD59" s="55"/>
      <c r="AE59" s="55"/>
      <c r="AF59" s="54">
        <f>'P1'!AF59+'P2'!AF59+'P3'!AF59</f>
        <v>588</v>
      </c>
      <c r="AG59" s="55"/>
      <c r="AH59" s="55"/>
      <c r="AI59" s="55"/>
      <c r="AJ59" s="55"/>
      <c r="AK59" s="54">
        <f>'P1'!AK59+'P2'!AK59+'P3'!AK59</f>
        <v>602</v>
      </c>
      <c r="AL59" s="55"/>
      <c r="AM59" s="55"/>
      <c r="AN59" s="55"/>
      <c r="AO59" s="55"/>
      <c r="AP59" s="54">
        <f>'P1'!AP59+'P2'!AP59+'P3'!AP59</f>
        <v>0</v>
      </c>
      <c r="AQ59" s="55"/>
      <c r="AR59" s="55"/>
      <c r="AS59" s="55"/>
      <c r="AT59" s="55"/>
      <c r="AU59" s="54">
        <f>'P1'!AU59+'P2'!AU59+'P3'!AU59</f>
        <v>0</v>
      </c>
      <c r="AV59" s="55"/>
      <c r="AW59" s="55"/>
      <c r="AX59" s="55"/>
      <c r="AY59" s="55"/>
      <c r="AZ59" s="54">
        <f>'P1'!AZ59+'P2'!AZ59+'P3'!AZ59</f>
        <v>0</v>
      </c>
      <c r="BA59" s="55"/>
      <c r="BB59" s="55"/>
      <c r="BC59" s="55"/>
      <c r="BD59" s="55"/>
      <c r="BE59" s="54">
        <f>'P1'!BE59+'P2'!BE59+'P3'!BE59</f>
        <v>575</v>
      </c>
      <c r="BF59" s="55"/>
      <c r="BG59" s="55"/>
      <c r="BH59" s="55"/>
      <c r="BI59" s="55"/>
      <c r="BJ59" s="54">
        <f>'P1'!BJ59+'P2'!BJ59+'P3'!BJ59</f>
        <v>588</v>
      </c>
      <c r="BK59" s="55"/>
      <c r="BL59" s="55"/>
      <c r="BM59" s="55"/>
      <c r="BN59" s="55"/>
      <c r="BO59" s="54">
        <f>'P1'!BO59+'P2'!BO59+'P3'!BO59</f>
        <v>602</v>
      </c>
      <c r="BP59" s="55"/>
      <c r="BQ59" s="55"/>
      <c r="BR59" s="55"/>
      <c r="BS59" s="55"/>
    </row>
    <row r="60" spans="1:71" s="3" customFormat="1" ht="9.75" customHeight="1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6"/>
      <c r="L60" s="54"/>
      <c r="M60" s="55"/>
      <c r="N60" s="55"/>
      <c r="O60" s="55"/>
      <c r="P60" s="55"/>
      <c r="Q60" s="54"/>
      <c r="R60" s="55"/>
      <c r="S60" s="55"/>
      <c r="T60" s="55"/>
      <c r="U60" s="55"/>
      <c r="V60" s="54"/>
      <c r="W60" s="55"/>
      <c r="X60" s="55"/>
      <c r="Y60" s="55"/>
      <c r="Z60" s="55"/>
      <c r="AA60" s="54"/>
      <c r="AB60" s="55"/>
      <c r="AC60" s="55"/>
      <c r="AD60" s="55"/>
      <c r="AE60" s="55"/>
      <c r="AF60" s="54"/>
      <c r="AG60" s="55"/>
      <c r="AH60" s="55"/>
      <c r="AI60" s="55"/>
      <c r="AJ60" s="55"/>
      <c r="AK60" s="54"/>
      <c r="AL60" s="55"/>
      <c r="AM60" s="55"/>
      <c r="AN60" s="55"/>
      <c r="AO60" s="55"/>
      <c r="AP60" s="54"/>
      <c r="AQ60" s="55"/>
      <c r="AR60" s="55"/>
      <c r="AS60" s="55"/>
      <c r="AT60" s="55"/>
      <c r="AU60" s="54"/>
      <c r="AV60" s="55"/>
      <c r="AW60" s="55"/>
      <c r="AX60" s="55"/>
      <c r="AY60" s="55"/>
      <c r="AZ60" s="54"/>
      <c r="BA60" s="55"/>
      <c r="BB60" s="55"/>
      <c r="BC60" s="55"/>
      <c r="BD60" s="55"/>
      <c r="BE60" s="54"/>
      <c r="BF60" s="55"/>
      <c r="BG60" s="55"/>
      <c r="BH60" s="55"/>
      <c r="BI60" s="55"/>
      <c r="BJ60" s="54"/>
      <c r="BK60" s="55"/>
      <c r="BL60" s="55"/>
      <c r="BM60" s="55"/>
      <c r="BN60" s="55"/>
      <c r="BO60" s="54"/>
      <c r="BP60" s="55"/>
      <c r="BQ60" s="55"/>
      <c r="BR60" s="55"/>
      <c r="BS60" s="55"/>
    </row>
    <row r="61" spans="1:71" s="3" customFormat="1" ht="9.75" customHeight="1">
      <c r="A61" s="127" t="s">
        <v>28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9"/>
      <c r="L61" s="54">
        <f>'P1'!L61+'P2'!L61+'P3'!L61</f>
        <v>19199.717603377998</v>
      </c>
      <c r="M61" s="55"/>
      <c r="N61" s="55"/>
      <c r="O61" s="55"/>
      <c r="P61" s="55"/>
      <c r="Q61" s="54">
        <f>'P1'!Q61+'P2'!Q61+'P3'!Q61</f>
        <v>19240.010885377997</v>
      </c>
      <c r="R61" s="55"/>
      <c r="S61" s="55"/>
      <c r="T61" s="55"/>
      <c r="U61" s="55"/>
      <c r="V61" s="54">
        <f>'P1'!V61+'P2'!V61+'P3'!V61</f>
        <v>577</v>
      </c>
      <c r="W61" s="55"/>
      <c r="X61" s="55"/>
      <c r="Y61" s="55"/>
      <c r="Z61" s="55"/>
      <c r="AA61" s="54">
        <f>'P1'!AA61+'P2'!AA61+'P3'!AA61</f>
        <v>575</v>
      </c>
      <c r="AB61" s="55"/>
      <c r="AC61" s="55"/>
      <c r="AD61" s="55"/>
      <c r="AE61" s="55"/>
      <c r="AF61" s="54">
        <f>'P1'!AF61+'P2'!AF61+'P3'!AF61</f>
        <v>588</v>
      </c>
      <c r="AG61" s="55"/>
      <c r="AH61" s="55"/>
      <c r="AI61" s="55"/>
      <c r="AJ61" s="55"/>
      <c r="AK61" s="54">
        <f>'P1'!AK61+'P2'!AK61+'P3'!AK61</f>
        <v>602</v>
      </c>
      <c r="AL61" s="55"/>
      <c r="AM61" s="55"/>
      <c r="AN61" s="55"/>
      <c r="AO61" s="55"/>
      <c r="AP61" s="54">
        <f>'P1'!AP61+'P2'!AP61+'P3'!AP61</f>
        <v>0</v>
      </c>
      <c r="AQ61" s="55"/>
      <c r="AR61" s="55"/>
      <c r="AS61" s="55"/>
      <c r="AT61" s="55"/>
      <c r="AU61" s="54">
        <f>'P1'!AU61+'P2'!AU61+'P3'!AU61</f>
        <v>0</v>
      </c>
      <c r="AV61" s="55"/>
      <c r="AW61" s="55"/>
      <c r="AX61" s="55"/>
      <c r="AY61" s="55"/>
      <c r="AZ61" s="54">
        <f>'P1'!AZ61+'P2'!AZ61+'P3'!AZ61</f>
        <v>0</v>
      </c>
      <c r="BA61" s="55"/>
      <c r="BB61" s="55"/>
      <c r="BC61" s="55"/>
      <c r="BD61" s="55"/>
      <c r="BE61" s="54">
        <f>'P1'!BE61+'P2'!BE61+'P3'!BE61</f>
        <v>575</v>
      </c>
      <c r="BF61" s="55"/>
      <c r="BG61" s="55"/>
      <c r="BH61" s="55"/>
      <c r="BI61" s="55"/>
      <c r="BJ61" s="54">
        <f>'P1'!BJ61+'P2'!BJ61+'P3'!BJ61</f>
        <v>588</v>
      </c>
      <c r="BK61" s="55"/>
      <c r="BL61" s="55"/>
      <c r="BM61" s="55"/>
      <c r="BN61" s="55"/>
      <c r="BO61" s="54">
        <f>'P1'!BO61+'P2'!BO61+'P3'!BO61</f>
        <v>602</v>
      </c>
      <c r="BP61" s="55"/>
      <c r="BQ61" s="55"/>
      <c r="BR61" s="55"/>
      <c r="BS61" s="55"/>
    </row>
    <row r="62" spans="1:71" s="3" customFormat="1" ht="9.75" customHeight="1">
      <c r="A62" s="127"/>
      <c r="B62" s="128"/>
      <c r="C62" s="128"/>
      <c r="D62" s="128"/>
      <c r="E62" s="128"/>
      <c r="F62" s="128"/>
      <c r="G62" s="128"/>
      <c r="H62" s="128"/>
      <c r="I62" s="128"/>
      <c r="J62" s="128"/>
      <c r="K62" s="129"/>
      <c r="L62" s="54"/>
      <c r="M62" s="55"/>
      <c r="N62" s="55"/>
      <c r="O62" s="55"/>
      <c r="P62" s="55"/>
      <c r="Q62" s="54"/>
      <c r="R62" s="55"/>
      <c r="S62" s="55"/>
      <c r="T62" s="55"/>
      <c r="U62" s="55"/>
      <c r="V62" s="54"/>
      <c r="W62" s="55"/>
      <c r="X62" s="55"/>
      <c r="Y62" s="55"/>
      <c r="Z62" s="55"/>
      <c r="AA62" s="54"/>
      <c r="AB62" s="55"/>
      <c r="AC62" s="55"/>
      <c r="AD62" s="55"/>
      <c r="AE62" s="55"/>
      <c r="AF62" s="54"/>
      <c r="AG62" s="55"/>
      <c r="AH62" s="55"/>
      <c r="AI62" s="55"/>
      <c r="AJ62" s="55"/>
      <c r="AK62" s="54"/>
      <c r="AL62" s="55"/>
      <c r="AM62" s="55"/>
      <c r="AN62" s="55"/>
      <c r="AO62" s="55"/>
      <c r="AP62" s="54"/>
      <c r="AQ62" s="55"/>
      <c r="AR62" s="55"/>
      <c r="AS62" s="55"/>
      <c r="AT62" s="55"/>
      <c r="AU62" s="54"/>
      <c r="AV62" s="55"/>
      <c r="AW62" s="55"/>
      <c r="AX62" s="55"/>
      <c r="AY62" s="55"/>
      <c r="AZ62" s="54"/>
      <c r="BA62" s="55"/>
      <c r="BB62" s="55"/>
      <c r="BC62" s="55"/>
      <c r="BD62" s="55"/>
      <c r="BE62" s="54"/>
      <c r="BF62" s="55"/>
      <c r="BG62" s="55"/>
      <c r="BH62" s="55"/>
      <c r="BI62" s="55"/>
      <c r="BJ62" s="54"/>
      <c r="BK62" s="55"/>
      <c r="BL62" s="55"/>
      <c r="BM62" s="55"/>
      <c r="BN62" s="55"/>
      <c r="BO62" s="54"/>
      <c r="BP62" s="55"/>
      <c r="BQ62" s="55"/>
      <c r="BR62" s="55"/>
      <c r="BS62" s="55"/>
    </row>
    <row r="63" spans="1:71" s="6" customFormat="1" ht="7.5" customHeight="1">
      <c r="A63" s="110" t="s">
        <v>29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2"/>
      <c r="L63" s="44">
        <f>'P1'!L63+'P2'!L63+'P3'!L63</f>
        <v>9638.124512999999</v>
      </c>
      <c r="M63" s="45"/>
      <c r="N63" s="45"/>
      <c r="O63" s="45"/>
      <c r="P63" s="45"/>
      <c r="Q63" s="45">
        <f>'P1'!Q63+'P2'!Q63+'P3'!Q63</f>
        <v>15505.033075</v>
      </c>
      <c r="R63" s="45"/>
      <c r="S63" s="45"/>
      <c r="T63" s="45"/>
      <c r="U63" s="45"/>
      <c r="V63" s="45">
        <f>'P1'!V63+'P2'!V63+'P3'!V63</f>
        <v>27631.105</v>
      </c>
      <c r="W63" s="45"/>
      <c r="X63" s="45"/>
      <c r="Y63" s="45"/>
      <c r="Z63" s="45"/>
      <c r="AA63" s="44">
        <f>'P1'!AA63+'P2'!AA63+'P3'!AA63</f>
        <v>3950.014</v>
      </c>
      <c r="AB63" s="45"/>
      <c r="AC63" s="45"/>
      <c r="AD63" s="45"/>
      <c r="AE63" s="45"/>
      <c r="AF63" s="45">
        <f>'P1'!AF63+'P2'!AF63+'P3'!AF63</f>
        <v>4347.91442</v>
      </c>
      <c r="AG63" s="45"/>
      <c r="AH63" s="45"/>
      <c r="AI63" s="45"/>
      <c r="AJ63" s="45"/>
      <c r="AK63" s="45">
        <f>'P1'!AK63+'P2'!AK63+'P3'!AK63</f>
        <v>4168.4718526</v>
      </c>
      <c r="AL63" s="45"/>
      <c r="AM63" s="45"/>
      <c r="AN63" s="45"/>
      <c r="AO63" s="63"/>
      <c r="AP63" s="44">
        <f>'P1'!AP63+'P2'!AP63+'P3'!AP63</f>
        <v>5428</v>
      </c>
      <c r="AQ63" s="45"/>
      <c r="AR63" s="45"/>
      <c r="AS63" s="45"/>
      <c r="AT63" s="45"/>
      <c r="AU63" s="45">
        <f>'P1'!AU63+'P2'!AU63+'P3'!AU63</f>
        <v>57135</v>
      </c>
      <c r="AV63" s="45"/>
      <c r="AW63" s="45"/>
      <c r="AX63" s="45"/>
      <c r="AY63" s="45"/>
      <c r="AZ63" s="45">
        <f>'P1'!AZ63+'P2'!AZ63+'P3'!AZ63</f>
        <v>46623</v>
      </c>
      <c r="BA63" s="45"/>
      <c r="BB63" s="45"/>
      <c r="BC63" s="45"/>
      <c r="BD63" s="63"/>
      <c r="BE63" s="44">
        <f>'P1'!BE63+'P2'!BE63+'P3'!BE63</f>
        <v>9378.014</v>
      </c>
      <c r="BF63" s="45"/>
      <c r="BG63" s="45"/>
      <c r="BH63" s="45"/>
      <c r="BI63" s="45"/>
      <c r="BJ63" s="45">
        <f>'P1'!BJ63+'P2'!BJ63+'P3'!BJ63</f>
        <v>61482.91442</v>
      </c>
      <c r="BK63" s="45"/>
      <c r="BL63" s="45"/>
      <c r="BM63" s="45"/>
      <c r="BN63" s="45"/>
      <c r="BO63" s="45">
        <f>'P1'!BO63+'P2'!BO63+'P3'!BO63</f>
        <v>50791.4718526</v>
      </c>
      <c r="BP63" s="45"/>
      <c r="BQ63" s="45"/>
      <c r="BR63" s="45"/>
      <c r="BS63" s="63"/>
    </row>
    <row r="64" spans="1:71" s="6" customFormat="1" ht="7.5" customHeight="1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2"/>
      <c r="L64" s="44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4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63"/>
      <c r="AP64" s="44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63"/>
      <c r="BE64" s="44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63"/>
    </row>
    <row r="65" spans="1:71" s="3" customFormat="1" ht="9.75" customHeight="1">
      <c r="A65" s="127" t="s">
        <v>30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9"/>
      <c r="L65" s="54">
        <f>'P1'!L65+'P2'!L65+'P3'!L65</f>
        <v>132.18325</v>
      </c>
      <c r="M65" s="55"/>
      <c r="N65" s="55"/>
      <c r="O65" s="55"/>
      <c r="P65" s="55"/>
      <c r="Q65" s="54">
        <f>'P1'!Q65+'P2'!Q65+'P3'!Q65</f>
        <v>352.616344</v>
      </c>
      <c r="R65" s="55"/>
      <c r="S65" s="55"/>
      <c r="T65" s="55"/>
      <c r="U65" s="55"/>
      <c r="V65" s="54">
        <f>'P1'!V65+'P2'!V65+'P3'!V65</f>
        <v>15450.703</v>
      </c>
      <c r="W65" s="55"/>
      <c r="X65" s="55"/>
      <c r="Y65" s="55"/>
      <c r="Z65" s="55"/>
      <c r="AA65" s="54">
        <f>'P1'!AA65+'P2'!AA65+'P3'!AA65</f>
        <v>866.019</v>
      </c>
      <c r="AB65" s="55"/>
      <c r="AC65" s="55"/>
      <c r="AD65" s="55"/>
      <c r="AE65" s="55"/>
      <c r="AF65" s="54">
        <f>'P1'!AF65+'P2'!AF65+'P3'!AF65</f>
        <v>967.6095700000001</v>
      </c>
      <c r="AG65" s="55"/>
      <c r="AH65" s="55"/>
      <c r="AI65" s="55"/>
      <c r="AJ65" s="55"/>
      <c r="AK65" s="54">
        <f>'P1'!AK65+'P2'!AK65+'P3'!AK65</f>
        <v>944.3378571000001</v>
      </c>
      <c r="AL65" s="55"/>
      <c r="AM65" s="55"/>
      <c r="AN65" s="55"/>
      <c r="AO65" s="55"/>
      <c r="AP65" s="54">
        <f>'P1'!AP65+'P2'!AP65+'P3'!AP65</f>
        <v>1266</v>
      </c>
      <c r="AQ65" s="55"/>
      <c r="AR65" s="55"/>
      <c r="AS65" s="55"/>
      <c r="AT65" s="55"/>
      <c r="AU65" s="54">
        <f>'P1'!AU65+'P2'!AU65+'P3'!AU65</f>
        <v>25277</v>
      </c>
      <c r="AV65" s="55"/>
      <c r="AW65" s="55"/>
      <c r="AX65" s="55"/>
      <c r="AY65" s="55"/>
      <c r="AZ65" s="54">
        <f>'P1'!AZ65+'P2'!AZ65+'P3'!AZ65</f>
        <v>25282</v>
      </c>
      <c r="BA65" s="55"/>
      <c r="BB65" s="55"/>
      <c r="BC65" s="55"/>
      <c r="BD65" s="55"/>
      <c r="BE65" s="54">
        <f>'P1'!BE65+'P2'!BE65+'P3'!BE65</f>
        <v>2132.0190000000002</v>
      </c>
      <c r="BF65" s="55"/>
      <c r="BG65" s="55"/>
      <c r="BH65" s="55"/>
      <c r="BI65" s="55"/>
      <c r="BJ65" s="54">
        <f>'P1'!BJ65+'P2'!BJ65+'P3'!BJ65</f>
        <v>26244.60957</v>
      </c>
      <c r="BK65" s="55"/>
      <c r="BL65" s="55"/>
      <c r="BM65" s="55"/>
      <c r="BN65" s="55"/>
      <c r="BO65" s="54">
        <f>'P1'!BO65+'P2'!BO65+'P3'!BO65</f>
        <v>26226.3378571</v>
      </c>
      <c r="BP65" s="55"/>
      <c r="BQ65" s="55"/>
      <c r="BR65" s="55"/>
      <c r="BS65" s="55"/>
    </row>
    <row r="66" spans="1:71" s="3" customFormat="1" ht="9.75" customHeight="1">
      <c r="A66" s="127"/>
      <c r="B66" s="128"/>
      <c r="C66" s="128"/>
      <c r="D66" s="128"/>
      <c r="E66" s="128"/>
      <c r="F66" s="128"/>
      <c r="G66" s="128"/>
      <c r="H66" s="128"/>
      <c r="I66" s="128"/>
      <c r="J66" s="128"/>
      <c r="K66" s="129"/>
      <c r="L66" s="54"/>
      <c r="M66" s="55"/>
      <c r="N66" s="55"/>
      <c r="O66" s="55"/>
      <c r="P66" s="55"/>
      <c r="Q66" s="54"/>
      <c r="R66" s="55"/>
      <c r="S66" s="55"/>
      <c r="T66" s="55"/>
      <c r="U66" s="55"/>
      <c r="V66" s="54"/>
      <c r="W66" s="55"/>
      <c r="X66" s="55"/>
      <c r="Y66" s="55"/>
      <c r="Z66" s="55"/>
      <c r="AA66" s="54"/>
      <c r="AB66" s="55"/>
      <c r="AC66" s="55"/>
      <c r="AD66" s="55"/>
      <c r="AE66" s="55"/>
      <c r="AF66" s="54"/>
      <c r="AG66" s="55"/>
      <c r="AH66" s="55"/>
      <c r="AI66" s="55"/>
      <c r="AJ66" s="55"/>
      <c r="AK66" s="54"/>
      <c r="AL66" s="55"/>
      <c r="AM66" s="55"/>
      <c r="AN66" s="55"/>
      <c r="AO66" s="55"/>
      <c r="AP66" s="54"/>
      <c r="AQ66" s="55"/>
      <c r="AR66" s="55"/>
      <c r="AS66" s="55"/>
      <c r="AT66" s="55"/>
      <c r="AU66" s="54"/>
      <c r="AV66" s="55"/>
      <c r="AW66" s="55"/>
      <c r="AX66" s="55"/>
      <c r="AY66" s="55"/>
      <c r="AZ66" s="54"/>
      <c r="BA66" s="55"/>
      <c r="BB66" s="55"/>
      <c r="BC66" s="55"/>
      <c r="BD66" s="55"/>
      <c r="BE66" s="54"/>
      <c r="BF66" s="55"/>
      <c r="BG66" s="55"/>
      <c r="BH66" s="55"/>
      <c r="BI66" s="55"/>
      <c r="BJ66" s="54"/>
      <c r="BK66" s="55"/>
      <c r="BL66" s="55"/>
      <c r="BM66" s="55"/>
      <c r="BN66" s="55"/>
      <c r="BO66" s="54"/>
      <c r="BP66" s="55"/>
      <c r="BQ66" s="55"/>
      <c r="BR66" s="55"/>
      <c r="BS66" s="55"/>
    </row>
    <row r="67" spans="1:71" s="3" customFormat="1" ht="9.75" customHeight="1">
      <c r="A67" s="127" t="s">
        <v>31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9"/>
      <c r="L67" s="54">
        <f>'P1'!L67+'P2'!L67+'P3'!L67</f>
        <v>8743.516579000001</v>
      </c>
      <c r="M67" s="55"/>
      <c r="N67" s="55"/>
      <c r="O67" s="55"/>
      <c r="P67" s="55"/>
      <c r="Q67" s="54">
        <f>'P1'!Q67+'P2'!Q67+'P3'!Q67</f>
        <v>14652.837914999998</v>
      </c>
      <c r="R67" s="55"/>
      <c r="S67" s="55"/>
      <c r="T67" s="55"/>
      <c r="U67" s="55"/>
      <c r="V67" s="54">
        <f>'P1'!V67+'P2'!V67+'P3'!V67</f>
        <v>7371.402</v>
      </c>
      <c r="W67" s="55"/>
      <c r="X67" s="55"/>
      <c r="Y67" s="55"/>
      <c r="Z67" s="55"/>
      <c r="AA67" s="54">
        <f>'P1'!AA67+'P2'!AA67+'P3'!AA67</f>
        <v>618.995</v>
      </c>
      <c r="AB67" s="55"/>
      <c r="AC67" s="55"/>
      <c r="AD67" s="55"/>
      <c r="AE67" s="55"/>
      <c r="AF67" s="54">
        <f>'P1'!AF67+'P2'!AF67+'P3'!AF67</f>
        <v>637.30485</v>
      </c>
      <c r="AG67" s="55"/>
      <c r="AH67" s="55"/>
      <c r="AI67" s="55"/>
      <c r="AJ67" s="55"/>
      <c r="AK67" s="54">
        <f>'P1'!AK67+'P2'!AK67+'P3'!AK67</f>
        <v>657.1339955</v>
      </c>
      <c r="AL67" s="55"/>
      <c r="AM67" s="55"/>
      <c r="AN67" s="55"/>
      <c r="AO67" s="55"/>
      <c r="AP67" s="54">
        <f>'P1'!AP67+'P2'!AP67+'P3'!AP67</f>
        <v>3449</v>
      </c>
      <c r="AQ67" s="55"/>
      <c r="AR67" s="55"/>
      <c r="AS67" s="55"/>
      <c r="AT67" s="55"/>
      <c r="AU67" s="54">
        <f>'P1'!AU67+'P2'!AU67+'P3'!AU67</f>
        <v>16414</v>
      </c>
      <c r="AV67" s="55"/>
      <c r="AW67" s="55"/>
      <c r="AX67" s="55"/>
      <c r="AY67" s="55"/>
      <c r="AZ67" s="54">
        <f>'P1'!AZ67+'P2'!AZ67+'P3'!AZ67</f>
        <v>11440</v>
      </c>
      <c r="BA67" s="55"/>
      <c r="BB67" s="55"/>
      <c r="BC67" s="55"/>
      <c r="BD67" s="55"/>
      <c r="BE67" s="54">
        <f>'P1'!BE67+'P2'!BE67+'P3'!BE67</f>
        <v>4067.995</v>
      </c>
      <c r="BF67" s="55"/>
      <c r="BG67" s="55"/>
      <c r="BH67" s="55"/>
      <c r="BI67" s="55"/>
      <c r="BJ67" s="54">
        <f>'P1'!BJ67+'P2'!BJ67+'P3'!BJ67</f>
        <v>17051.30485</v>
      </c>
      <c r="BK67" s="55"/>
      <c r="BL67" s="55"/>
      <c r="BM67" s="55"/>
      <c r="BN67" s="55"/>
      <c r="BO67" s="54">
        <f>'P1'!BO67+'P2'!BO67+'P3'!BO67</f>
        <v>12097.1339955</v>
      </c>
      <c r="BP67" s="55"/>
      <c r="BQ67" s="55"/>
      <c r="BR67" s="55"/>
      <c r="BS67" s="55"/>
    </row>
    <row r="68" spans="1:71" s="3" customFormat="1" ht="9.75" customHeight="1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9"/>
      <c r="L68" s="54"/>
      <c r="M68" s="55"/>
      <c r="N68" s="55"/>
      <c r="O68" s="55"/>
      <c r="P68" s="55"/>
      <c r="Q68" s="54"/>
      <c r="R68" s="55"/>
      <c r="S68" s="55"/>
      <c r="T68" s="55"/>
      <c r="U68" s="55"/>
      <c r="V68" s="54"/>
      <c r="W68" s="55"/>
      <c r="X68" s="55"/>
      <c r="Y68" s="55"/>
      <c r="Z68" s="55"/>
      <c r="AA68" s="54"/>
      <c r="AB68" s="55"/>
      <c r="AC68" s="55"/>
      <c r="AD68" s="55"/>
      <c r="AE68" s="55"/>
      <c r="AF68" s="54"/>
      <c r="AG68" s="55"/>
      <c r="AH68" s="55"/>
      <c r="AI68" s="55"/>
      <c r="AJ68" s="55"/>
      <c r="AK68" s="54"/>
      <c r="AL68" s="55"/>
      <c r="AM68" s="55"/>
      <c r="AN68" s="55"/>
      <c r="AO68" s="55"/>
      <c r="AP68" s="54"/>
      <c r="AQ68" s="55"/>
      <c r="AR68" s="55"/>
      <c r="AS68" s="55"/>
      <c r="AT68" s="55"/>
      <c r="AU68" s="54"/>
      <c r="AV68" s="55"/>
      <c r="AW68" s="55"/>
      <c r="AX68" s="55"/>
      <c r="AY68" s="55"/>
      <c r="AZ68" s="54"/>
      <c r="BA68" s="55"/>
      <c r="BB68" s="55"/>
      <c r="BC68" s="55"/>
      <c r="BD68" s="55"/>
      <c r="BE68" s="54"/>
      <c r="BF68" s="55"/>
      <c r="BG68" s="55"/>
      <c r="BH68" s="55"/>
      <c r="BI68" s="55"/>
      <c r="BJ68" s="54"/>
      <c r="BK68" s="55"/>
      <c r="BL68" s="55"/>
      <c r="BM68" s="55"/>
      <c r="BN68" s="55"/>
      <c r="BO68" s="54"/>
      <c r="BP68" s="55"/>
      <c r="BQ68" s="55"/>
      <c r="BR68" s="55"/>
      <c r="BS68" s="55"/>
    </row>
    <row r="69" spans="1:71" s="3" customFormat="1" ht="9.75" customHeight="1">
      <c r="A69" s="127" t="s">
        <v>32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9"/>
      <c r="L69" s="54">
        <f>'P1'!L69+'P2'!L69+'P3'!L69</f>
        <v>0</v>
      </c>
      <c r="M69" s="55"/>
      <c r="N69" s="55"/>
      <c r="O69" s="55"/>
      <c r="P69" s="55"/>
      <c r="Q69" s="54">
        <f>'P1'!Q69+'P2'!Q69+'P3'!Q69</f>
        <v>0</v>
      </c>
      <c r="R69" s="55"/>
      <c r="S69" s="55"/>
      <c r="T69" s="55"/>
      <c r="U69" s="55"/>
      <c r="V69" s="54">
        <f>'P1'!V69+'P2'!V69+'P3'!V69</f>
        <v>0</v>
      </c>
      <c r="W69" s="55"/>
      <c r="X69" s="55"/>
      <c r="Y69" s="55"/>
      <c r="Z69" s="55"/>
      <c r="AA69" s="54">
        <f>'P1'!AA69+'P2'!AA69+'P3'!AA69</f>
        <v>0</v>
      </c>
      <c r="AB69" s="55"/>
      <c r="AC69" s="55"/>
      <c r="AD69" s="55"/>
      <c r="AE69" s="55"/>
      <c r="AF69" s="54">
        <f>'P1'!AF69+'P2'!AF69+'P3'!AF69</f>
        <v>0</v>
      </c>
      <c r="AG69" s="55"/>
      <c r="AH69" s="55"/>
      <c r="AI69" s="55"/>
      <c r="AJ69" s="55"/>
      <c r="AK69" s="54">
        <f>'P1'!AK69+'P2'!AK69+'P3'!AK69</f>
        <v>0</v>
      </c>
      <c r="AL69" s="55"/>
      <c r="AM69" s="55"/>
      <c r="AN69" s="55"/>
      <c r="AO69" s="55"/>
      <c r="AP69" s="54">
        <f>'P1'!AP69+'P2'!AP69+'P3'!AP69</f>
        <v>0</v>
      </c>
      <c r="AQ69" s="55"/>
      <c r="AR69" s="55"/>
      <c r="AS69" s="55"/>
      <c r="AT69" s="55"/>
      <c r="AU69" s="54">
        <f>'P1'!AU69+'P2'!AU69+'P3'!AU69</f>
        <v>0</v>
      </c>
      <c r="AV69" s="55"/>
      <c r="AW69" s="55"/>
      <c r="AX69" s="55"/>
      <c r="AY69" s="55"/>
      <c r="AZ69" s="54">
        <f>'P1'!AZ69+'P2'!AZ69+'P3'!AZ69</f>
        <v>0</v>
      </c>
      <c r="BA69" s="55"/>
      <c r="BB69" s="55"/>
      <c r="BC69" s="55"/>
      <c r="BD69" s="55"/>
      <c r="BE69" s="54">
        <f>'P1'!BE69+'P2'!BE69+'P3'!BE69</f>
        <v>0</v>
      </c>
      <c r="BF69" s="55"/>
      <c r="BG69" s="55"/>
      <c r="BH69" s="55"/>
      <c r="BI69" s="55"/>
      <c r="BJ69" s="54">
        <f>'P1'!BJ69+'P2'!BJ69+'P3'!BJ69</f>
        <v>0</v>
      </c>
      <c r="BK69" s="55"/>
      <c r="BL69" s="55"/>
      <c r="BM69" s="55"/>
      <c r="BN69" s="55"/>
      <c r="BO69" s="54">
        <f>'P1'!BO69+'P2'!BO69+'P3'!BO69</f>
        <v>0</v>
      </c>
      <c r="BP69" s="55"/>
      <c r="BQ69" s="55"/>
      <c r="BR69" s="55"/>
      <c r="BS69" s="55"/>
    </row>
    <row r="70" spans="1:71" s="3" customFormat="1" ht="9.75" customHeight="1">
      <c r="A70" s="127"/>
      <c r="B70" s="128"/>
      <c r="C70" s="128"/>
      <c r="D70" s="128"/>
      <c r="E70" s="128"/>
      <c r="F70" s="128"/>
      <c r="G70" s="128"/>
      <c r="H70" s="128"/>
      <c r="I70" s="128"/>
      <c r="J70" s="128"/>
      <c r="K70" s="129"/>
      <c r="L70" s="54"/>
      <c r="M70" s="55"/>
      <c r="N70" s="55"/>
      <c r="O70" s="55"/>
      <c r="P70" s="55"/>
      <c r="Q70" s="54"/>
      <c r="R70" s="55"/>
      <c r="S70" s="55"/>
      <c r="T70" s="55"/>
      <c r="U70" s="55"/>
      <c r="V70" s="54"/>
      <c r="W70" s="55"/>
      <c r="X70" s="55"/>
      <c r="Y70" s="55"/>
      <c r="Z70" s="55"/>
      <c r="AA70" s="54"/>
      <c r="AB70" s="55"/>
      <c r="AC70" s="55"/>
      <c r="AD70" s="55"/>
      <c r="AE70" s="55"/>
      <c r="AF70" s="54"/>
      <c r="AG70" s="55"/>
      <c r="AH70" s="55"/>
      <c r="AI70" s="55"/>
      <c r="AJ70" s="55"/>
      <c r="AK70" s="54"/>
      <c r="AL70" s="55"/>
      <c r="AM70" s="55"/>
      <c r="AN70" s="55"/>
      <c r="AO70" s="55"/>
      <c r="AP70" s="54"/>
      <c r="AQ70" s="55"/>
      <c r="AR70" s="55"/>
      <c r="AS70" s="55"/>
      <c r="AT70" s="55"/>
      <c r="AU70" s="54"/>
      <c r="AV70" s="55"/>
      <c r="AW70" s="55"/>
      <c r="AX70" s="55"/>
      <c r="AY70" s="55"/>
      <c r="AZ70" s="54"/>
      <c r="BA70" s="55"/>
      <c r="BB70" s="55"/>
      <c r="BC70" s="55"/>
      <c r="BD70" s="55"/>
      <c r="BE70" s="54"/>
      <c r="BF70" s="55"/>
      <c r="BG70" s="55"/>
      <c r="BH70" s="55"/>
      <c r="BI70" s="55"/>
      <c r="BJ70" s="54"/>
      <c r="BK70" s="55"/>
      <c r="BL70" s="55"/>
      <c r="BM70" s="55"/>
      <c r="BN70" s="55"/>
      <c r="BO70" s="54"/>
      <c r="BP70" s="55"/>
      <c r="BQ70" s="55"/>
      <c r="BR70" s="55"/>
      <c r="BS70" s="55"/>
    </row>
    <row r="71" spans="1:71" s="3" customFormat="1" ht="9.75" customHeight="1">
      <c r="A71" s="127" t="s">
        <v>33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9"/>
      <c r="L71" s="54">
        <f>'P1'!L71+'P2'!L71+'P3'!L71</f>
        <v>0</v>
      </c>
      <c r="M71" s="55"/>
      <c r="N71" s="55"/>
      <c r="O71" s="55"/>
      <c r="P71" s="55"/>
      <c r="Q71" s="54">
        <f>'P1'!Q71+'P2'!Q71+'P3'!Q71</f>
        <v>0</v>
      </c>
      <c r="R71" s="55"/>
      <c r="S71" s="55"/>
      <c r="T71" s="55"/>
      <c r="U71" s="55"/>
      <c r="V71" s="54">
        <f>'P1'!V71+'P2'!V71+'P3'!V71</f>
        <v>0</v>
      </c>
      <c r="W71" s="55"/>
      <c r="X71" s="55"/>
      <c r="Y71" s="55"/>
      <c r="Z71" s="55"/>
      <c r="AA71" s="54">
        <f>'P1'!AA71+'P2'!AA71+'P3'!AA71</f>
        <v>0</v>
      </c>
      <c r="AB71" s="55"/>
      <c r="AC71" s="55"/>
      <c r="AD71" s="55"/>
      <c r="AE71" s="55"/>
      <c r="AF71" s="54">
        <f>'P1'!AF71+'P2'!AF71+'P3'!AF71</f>
        <v>0</v>
      </c>
      <c r="AG71" s="55"/>
      <c r="AH71" s="55"/>
      <c r="AI71" s="55"/>
      <c r="AJ71" s="55"/>
      <c r="AK71" s="54">
        <f>'P1'!AK71+'P2'!AK71+'P3'!AK71</f>
        <v>0</v>
      </c>
      <c r="AL71" s="55"/>
      <c r="AM71" s="55"/>
      <c r="AN71" s="55"/>
      <c r="AO71" s="55"/>
      <c r="AP71" s="54">
        <f>'P1'!AP71+'P2'!AP71+'P3'!AP71</f>
        <v>0</v>
      </c>
      <c r="AQ71" s="55"/>
      <c r="AR71" s="55"/>
      <c r="AS71" s="55"/>
      <c r="AT71" s="55"/>
      <c r="AU71" s="54">
        <f>'P1'!AU71+'P2'!AU71+'P3'!AU71</f>
        <v>0</v>
      </c>
      <c r="AV71" s="55"/>
      <c r="AW71" s="55"/>
      <c r="AX71" s="55"/>
      <c r="AY71" s="55"/>
      <c r="AZ71" s="54">
        <f>'P1'!AZ71+'P2'!AZ71+'P3'!AZ71</f>
        <v>0</v>
      </c>
      <c r="BA71" s="55"/>
      <c r="BB71" s="55"/>
      <c r="BC71" s="55"/>
      <c r="BD71" s="55"/>
      <c r="BE71" s="54">
        <f>'P1'!BE71+'P2'!BE71+'P3'!BE71</f>
        <v>0</v>
      </c>
      <c r="BF71" s="55"/>
      <c r="BG71" s="55"/>
      <c r="BH71" s="55"/>
      <c r="BI71" s="55"/>
      <c r="BJ71" s="54">
        <f>'P1'!BJ71+'P2'!BJ71+'P3'!BJ71</f>
        <v>0</v>
      </c>
      <c r="BK71" s="55"/>
      <c r="BL71" s="55"/>
      <c r="BM71" s="55"/>
      <c r="BN71" s="55"/>
      <c r="BO71" s="54">
        <f>'P1'!BO71+'P2'!BO71+'P3'!BO71</f>
        <v>0</v>
      </c>
      <c r="BP71" s="55"/>
      <c r="BQ71" s="55"/>
      <c r="BR71" s="55"/>
      <c r="BS71" s="55"/>
    </row>
    <row r="72" spans="1:71" s="3" customFormat="1" ht="9.75" customHeight="1">
      <c r="A72" s="127"/>
      <c r="B72" s="128"/>
      <c r="C72" s="128"/>
      <c r="D72" s="128"/>
      <c r="E72" s="128"/>
      <c r="F72" s="128"/>
      <c r="G72" s="128"/>
      <c r="H72" s="128"/>
      <c r="I72" s="128"/>
      <c r="J72" s="128"/>
      <c r="K72" s="129"/>
      <c r="L72" s="54"/>
      <c r="M72" s="55"/>
      <c r="N72" s="55"/>
      <c r="O72" s="55"/>
      <c r="P72" s="55"/>
      <c r="Q72" s="54"/>
      <c r="R72" s="55"/>
      <c r="S72" s="55"/>
      <c r="T72" s="55"/>
      <c r="U72" s="55"/>
      <c r="V72" s="54"/>
      <c r="W72" s="55"/>
      <c r="X72" s="55"/>
      <c r="Y72" s="55"/>
      <c r="Z72" s="55"/>
      <c r="AA72" s="54"/>
      <c r="AB72" s="55"/>
      <c r="AC72" s="55"/>
      <c r="AD72" s="55"/>
      <c r="AE72" s="55"/>
      <c r="AF72" s="54"/>
      <c r="AG72" s="55"/>
      <c r="AH72" s="55"/>
      <c r="AI72" s="55"/>
      <c r="AJ72" s="55"/>
      <c r="AK72" s="54"/>
      <c r="AL72" s="55"/>
      <c r="AM72" s="55"/>
      <c r="AN72" s="55"/>
      <c r="AO72" s="55"/>
      <c r="AP72" s="54"/>
      <c r="AQ72" s="55"/>
      <c r="AR72" s="55"/>
      <c r="AS72" s="55"/>
      <c r="AT72" s="55"/>
      <c r="AU72" s="54"/>
      <c r="AV72" s="55"/>
      <c r="AW72" s="55"/>
      <c r="AX72" s="55"/>
      <c r="AY72" s="55"/>
      <c r="AZ72" s="54"/>
      <c r="BA72" s="55"/>
      <c r="BB72" s="55"/>
      <c r="BC72" s="55"/>
      <c r="BD72" s="55"/>
      <c r="BE72" s="54"/>
      <c r="BF72" s="55"/>
      <c r="BG72" s="55"/>
      <c r="BH72" s="55"/>
      <c r="BI72" s="55"/>
      <c r="BJ72" s="54"/>
      <c r="BK72" s="55"/>
      <c r="BL72" s="55"/>
      <c r="BM72" s="55"/>
      <c r="BN72" s="55"/>
      <c r="BO72" s="54"/>
      <c r="BP72" s="55"/>
      <c r="BQ72" s="55"/>
      <c r="BR72" s="55"/>
      <c r="BS72" s="55"/>
    </row>
    <row r="73" spans="1:71" s="3" customFormat="1" ht="9.75" customHeight="1">
      <c r="A73" s="127" t="s">
        <v>34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9"/>
      <c r="L73" s="54">
        <f>'P1'!L73+'P2'!L73+'P3'!L73</f>
        <v>762.4246840000001</v>
      </c>
      <c r="M73" s="55"/>
      <c r="N73" s="55"/>
      <c r="O73" s="55"/>
      <c r="P73" s="55"/>
      <c r="Q73" s="54">
        <f>'P1'!Q73+'P2'!Q73+'P3'!Q73</f>
        <v>499.578816</v>
      </c>
      <c r="R73" s="55"/>
      <c r="S73" s="55"/>
      <c r="T73" s="55"/>
      <c r="U73" s="55"/>
      <c r="V73" s="54">
        <f>'P1'!V73+'P2'!V73+'P3'!V73</f>
        <v>4809</v>
      </c>
      <c r="W73" s="55"/>
      <c r="X73" s="55"/>
      <c r="Y73" s="55"/>
      <c r="Z73" s="55"/>
      <c r="AA73" s="54">
        <f>'P1'!AA73+'P2'!AA73+'P3'!AA73</f>
        <v>2465</v>
      </c>
      <c r="AB73" s="55"/>
      <c r="AC73" s="55"/>
      <c r="AD73" s="55"/>
      <c r="AE73" s="55"/>
      <c r="AF73" s="54">
        <f>'P1'!AF73+'P2'!AF73+'P3'!AF73</f>
        <v>2743</v>
      </c>
      <c r="AG73" s="55"/>
      <c r="AH73" s="55"/>
      <c r="AI73" s="55"/>
      <c r="AJ73" s="55"/>
      <c r="AK73" s="54">
        <f>'P1'!AK73+'P2'!AK73+'P3'!AK73</f>
        <v>2567</v>
      </c>
      <c r="AL73" s="55"/>
      <c r="AM73" s="55"/>
      <c r="AN73" s="55"/>
      <c r="AO73" s="55"/>
      <c r="AP73" s="54">
        <f>'P1'!AP73+'P2'!AP73+'P3'!AP73</f>
        <v>713</v>
      </c>
      <c r="AQ73" s="55"/>
      <c r="AR73" s="55"/>
      <c r="AS73" s="55"/>
      <c r="AT73" s="55"/>
      <c r="AU73" s="54">
        <f>'P1'!AU73+'P2'!AU73+'P3'!AU73</f>
        <v>15444</v>
      </c>
      <c r="AV73" s="55"/>
      <c r="AW73" s="55"/>
      <c r="AX73" s="55"/>
      <c r="AY73" s="55"/>
      <c r="AZ73" s="54">
        <f>'P1'!AZ73+'P2'!AZ73+'P3'!AZ73</f>
        <v>9901</v>
      </c>
      <c r="BA73" s="55"/>
      <c r="BB73" s="55"/>
      <c r="BC73" s="55"/>
      <c r="BD73" s="55"/>
      <c r="BE73" s="54">
        <f>'P1'!BE73+'P2'!BE73+'P3'!BE73</f>
        <v>3178</v>
      </c>
      <c r="BF73" s="55"/>
      <c r="BG73" s="55"/>
      <c r="BH73" s="55"/>
      <c r="BI73" s="55"/>
      <c r="BJ73" s="54">
        <f>'P1'!BJ73+'P2'!BJ73+'P3'!BJ73</f>
        <v>18187</v>
      </c>
      <c r="BK73" s="55"/>
      <c r="BL73" s="55"/>
      <c r="BM73" s="55"/>
      <c r="BN73" s="55"/>
      <c r="BO73" s="54">
        <f>'P1'!BO73+'P2'!BO73+'P3'!BO73</f>
        <v>12468</v>
      </c>
      <c r="BP73" s="55"/>
      <c r="BQ73" s="55"/>
      <c r="BR73" s="55"/>
      <c r="BS73" s="55"/>
    </row>
    <row r="74" spans="1:71" s="3" customFormat="1" ht="9.75" customHeight="1">
      <c r="A74" s="127"/>
      <c r="B74" s="128"/>
      <c r="C74" s="128"/>
      <c r="D74" s="128"/>
      <c r="E74" s="128"/>
      <c r="F74" s="128"/>
      <c r="G74" s="128"/>
      <c r="H74" s="128"/>
      <c r="I74" s="128"/>
      <c r="J74" s="128"/>
      <c r="K74" s="129"/>
      <c r="L74" s="54"/>
      <c r="M74" s="55"/>
      <c r="N74" s="55"/>
      <c r="O74" s="55"/>
      <c r="P74" s="55"/>
      <c r="Q74" s="54"/>
      <c r="R74" s="55"/>
      <c r="S74" s="55"/>
      <c r="T74" s="55"/>
      <c r="U74" s="55"/>
      <c r="V74" s="54"/>
      <c r="W74" s="55"/>
      <c r="X74" s="55"/>
      <c r="Y74" s="55"/>
      <c r="Z74" s="55"/>
      <c r="AA74" s="54"/>
      <c r="AB74" s="55"/>
      <c r="AC74" s="55"/>
      <c r="AD74" s="55"/>
      <c r="AE74" s="55"/>
      <c r="AF74" s="54"/>
      <c r="AG74" s="55"/>
      <c r="AH74" s="55"/>
      <c r="AI74" s="55"/>
      <c r="AJ74" s="55"/>
      <c r="AK74" s="54"/>
      <c r="AL74" s="55"/>
      <c r="AM74" s="55"/>
      <c r="AN74" s="55"/>
      <c r="AO74" s="55"/>
      <c r="AP74" s="54"/>
      <c r="AQ74" s="55"/>
      <c r="AR74" s="55"/>
      <c r="AS74" s="55"/>
      <c r="AT74" s="55"/>
      <c r="AU74" s="54"/>
      <c r="AV74" s="55"/>
      <c r="AW74" s="55"/>
      <c r="AX74" s="55"/>
      <c r="AY74" s="55"/>
      <c r="AZ74" s="54"/>
      <c r="BA74" s="55"/>
      <c r="BB74" s="55"/>
      <c r="BC74" s="55"/>
      <c r="BD74" s="55"/>
      <c r="BE74" s="54"/>
      <c r="BF74" s="55"/>
      <c r="BG74" s="55"/>
      <c r="BH74" s="55"/>
      <c r="BI74" s="55"/>
      <c r="BJ74" s="54"/>
      <c r="BK74" s="55"/>
      <c r="BL74" s="55"/>
      <c r="BM74" s="55"/>
      <c r="BN74" s="55"/>
      <c r="BO74" s="54"/>
      <c r="BP74" s="55"/>
      <c r="BQ74" s="55"/>
      <c r="BR74" s="55"/>
      <c r="BS74" s="55"/>
    </row>
    <row r="75" spans="1:71" ht="9.75" customHeight="1">
      <c r="A75" s="130" t="s">
        <v>38</v>
      </c>
      <c r="B75" s="131"/>
      <c r="C75" s="131"/>
      <c r="D75" s="131"/>
      <c r="E75" s="131"/>
      <c r="F75" s="131"/>
      <c r="G75" s="131"/>
      <c r="H75" s="131"/>
      <c r="I75" s="131"/>
      <c r="J75" s="131"/>
      <c r="K75" s="132"/>
      <c r="L75" s="85">
        <f>'P1'!L75+'P2'!L75+'P3'!L75</f>
        <v>14.132</v>
      </c>
      <c r="M75" s="86"/>
      <c r="N75" s="86"/>
      <c r="O75" s="86"/>
      <c r="P75" s="86"/>
      <c r="Q75" s="86">
        <f>'P1'!Q75+'P2'!Q75+'P3'!Q75</f>
        <v>14.663000000000002</v>
      </c>
      <c r="R75" s="86"/>
      <c r="S75" s="86"/>
      <c r="T75" s="86"/>
      <c r="U75" s="86"/>
      <c r="V75" s="86">
        <f>'P1'!V75+'P2'!V75+'P3'!V75</f>
        <v>15.575000000000001</v>
      </c>
      <c r="W75" s="86"/>
      <c r="X75" s="86"/>
      <c r="Y75" s="86"/>
      <c r="Z75" s="86"/>
      <c r="AA75" s="93">
        <f>'P1'!AA75+'P2'!AA75+'P3'!AA75</f>
        <v>16.221148673603196</v>
      </c>
      <c r="AB75" s="89"/>
      <c r="AC75" s="89"/>
      <c r="AD75" s="89"/>
      <c r="AE75" s="89"/>
      <c r="AF75" s="89">
        <f>'P1'!AF75+'P2'!AF75+'P3'!AF75</f>
        <v>16.928711910641244</v>
      </c>
      <c r="AG75" s="89"/>
      <c r="AH75" s="89"/>
      <c r="AI75" s="89"/>
      <c r="AJ75" s="89"/>
      <c r="AK75" s="89">
        <f>'P1'!AK75+'P2'!AK75+'P3'!AK75</f>
        <v>17.67968631783105</v>
      </c>
      <c r="AL75" s="89"/>
      <c r="AM75" s="89"/>
      <c r="AN75" s="89"/>
      <c r="AO75" s="90"/>
      <c r="AP75" s="93">
        <f>'P1'!AP75+'P2'!AP75+'P3'!AP75</f>
        <v>0</v>
      </c>
      <c r="AQ75" s="89"/>
      <c r="AR75" s="89"/>
      <c r="AS75" s="89"/>
      <c r="AT75" s="89"/>
      <c r="AU75" s="89">
        <f>'P1'!AU75+'P2'!AU75+'P3'!AU75</f>
        <v>0</v>
      </c>
      <c r="AV75" s="89"/>
      <c r="AW75" s="89"/>
      <c r="AX75" s="89"/>
      <c r="AY75" s="89"/>
      <c r="AZ75" s="89">
        <f>'P1'!AZ75+'P2'!AZ75+'P3'!AZ75</f>
        <v>0</v>
      </c>
      <c r="BA75" s="89"/>
      <c r="BB75" s="89"/>
      <c r="BC75" s="89"/>
      <c r="BD75" s="90"/>
      <c r="BE75" s="93">
        <f>'P1'!BE75+'P2'!BE75+'P3'!BE75</f>
        <v>16.221148673603196</v>
      </c>
      <c r="BF75" s="89"/>
      <c r="BG75" s="89"/>
      <c r="BH75" s="89"/>
      <c r="BI75" s="89"/>
      <c r="BJ75" s="89">
        <f>'P1'!BJ75+'P2'!BJ75+'P3'!BJ75</f>
        <v>16.928711910641244</v>
      </c>
      <c r="BK75" s="89"/>
      <c r="BL75" s="89"/>
      <c r="BM75" s="89"/>
      <c r="BN75" s="89"/>
      <c r="BO75" s="89">
        <f>'P1'!BO75+'P2'!BO75+'P3'!BO75</f>
        <v>17.67968631783105</v>
      </c>
      <c r="BP75" s="89"/>
      <c r="BQ75" s="89"/>
      <c r="BR75" s="89"/>
      <c r="BS75" s="90"/>
    </row>
    <row r="76" spans="1:71" ht="9.75" customHeight="1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5"/>
      <c r="L76" s="87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94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2"/>
      <c r="AP76" s="94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2"/>
      <c r="BE76" s="94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2"/>
    </row>
  </sheetData>
  <sheetProtection/>
  <mergeCells count="557">
    <mergeCell ref="BJ75:BN76"/>
    <mergeCell ref="BO75:BS76"/>
    <mergeCell ref="AF75:AJ76"/>
    <mergeCell ref="AK75:AO76"/>
    <mergeCell ref="AP75:AT76"/>
    <mergeCell ref="AU75:AY76"/>
    <mergeCell ref="AZ75:BD76"/>
    <mergeCell ref="BE75:BI76"/>
    <mergeCell ref="AU73:AY74"/>
    <mergeCell ref="AZ73:BD74"/>
    <mergeCell ref="BE73:BI74"/>
    <mergeCell ref="BJ73:BN74"/>
    <mergeCell ref="BO73:BS74"/>
    <mergeCell ref="A75:K76"/>
    <mergeCell ref="L75:P76"/>
    <mergeCell ref="Q75:U76"/>
    <mergeCell ref="V75:Z76"/>
    <mergeCell ref="AA75:AE76"/>
    <mergeCell ref="BJ71:BN72"/>
    <mergeCell ref="BO71:BS72"/>
    <mergeCell ref="A73:K74"/>
    <mergeCell ref="L73:P74"/>
    <mergeCell ref="Q73:U74"/>
    <mergeCell ref="V73:Z74"/>
    <mergeCell ref="AA73:AE74"/>
    <mergeCell ref="AF73:AJ74"/>
    <mergeCell ref="AK73:AO74"/>
    <mergeCell ref="AP73:AT74"/>
    <mergeCell ref="AF71:AJ72"/>
    <mergeCell ref="AK71:AO72"/>
    <mergeCell ref="AP71:AT72"/>
    <mergeCell ref="AU71:AY72"/>
    <mergeCell ref="AZ71:BD72"/>
    <mergeCell ref="BE71:BI72"/>
    <mergeCell ref="AU69:AY70"/>
    <mergeCell ref="AZ69:BD70"/>
    <mergeCell ref="BE69:BI70"/>
    <mergeCell ref="BJ69:BN70"/>
    <mergeCell ref="BO69:BS70"/>
    <mergeCell ref="A71:K72"/>
    <mergeCell ref="L71:P72"/>
    <mergeCell ref="Q71:U72"/>
    <mergeCell ref="V71:Z72"/>
    <mergeCell ref="AA71:AE72"/>
    <mergeCell ref="BJ67:BN68"/>
    <mergeCell ref="BO67:BS68"/>
    <mergeCell ref="A69:K70"/>
    <mergeCell ref="L69:P70"/>
    <mergeCell ref="Q69:U70"/>
    <mergeCell ref="V69:Z70"/>
    <mergeCell ref="AA69:AE70"/>
    <mergeCell ref="AF69:AJ70"/>
    <mergeCell ref="AK69:AO70"/>
    <mergeCell ref="AP69:AT70"/>
    <mergeCell ref="AF67:AJ68"/>
    <mergeCell ref="AK67:AO68"/>
    <mergeCell ref="AP67:AT68"/>
    <mergeCell ref="AU67:AY68"/>
    <mergeCell ref="AZ67:BD68"/>
    <mergeCell ref="BE67:BI68"/>
    <mergeCell ref="AU65:AY66"/>
    <mergeCell ref="AZ65:BD66"/>
    <mergeCell ref="BE65:BI66"/>
    <mergeCell ref="BJ65:BN66"/>
    <mergeCell ref="BO65:BS66"/>
    <mergeCell ref="A67:K68"/>
    <mergeCell ref="L67:P68"/>
    <mergeCell ref="Q67:U68"/>
    <mergeCell ref="V67:Z68"/>
    <mergeCell ref="AA67:AE68"/>
    <mergeCell ref="BJ63:BN64"/>
    <mergeCell ref="BO63:BS64"/>
    <mergeCell ref="A65:K66"/>
    <mergeCell ref="L65:P66"/>
    <mergeCell ref="Q65:U66"/>
    <mergeCell ref="V65:Z66"/>
    <mergeCell ref="AA65:AE66"/>
    <mergeCell ref="AF65:AJ66"/>
    <mergeCell ref="AK65:AO66"/>
    <mergeCell ref="AP65:AT66"/>
    <mergeCell ref="AF63:AJ64"/>
    <mergeCell ref="AK63:AO64"/>
    <mergeCell ref="AP63:AT64"/>
    <mergeCell ref="AU63:AY64"/>
    <mergeCell ref="AZ63:BD64"/>
    <mergeCell ref="BE63:BI64"/>
    <mergeCell ref="AU61:AY62"/>
    <mergeCell ref="AZ61:BD62"/>
    <mergeCell ref="BE61:BI62"/>
    <mergeCell ref="BJ61:BN62"/>
    <mergeCell ref="BO61:BS62"/>
    <mergeCell ref="A63:K64"/>
    <mergeCell ref="L63:P64"/>
    <mergeCell ref="Q63:U64"/>
    <mergeCell ref="V63:Z64"/>
    <mergeCell ref="AA63:AE64"/>
    <mergeCell ref="BJ59:BN60"/>
    <mergeCell ref="BO59:BS60"/>
    <mergeCell ref="A61:K62"/>
    <mergeCell ref="L61:P62"/>
    <mergeCell ref="Q61:U62"/>
    <mergeCell ref="V61:Z62"/>
    <mergeCell ref="AA61:AE62"/>
    <mergeCell ref="AF61:AJ62"/>
    <mergeCell ref="AK61:AO62"/>
    <mergeCell ref="AP61:AT62"/>
    <mergeCell ref="AF59:AJ60"/>
    <mergeCell ref="AK59:AO60"/>
    <mergeCell ref="AP59:AT60"/>
    <mergeCell ref="AU59:AY60"/>
    <mergeCell ref="AZ59:BD60"/>
    <mergeCell ref="BE59:BI60"/>
    <mergeCell ref="AU57:AY58"/>
    <mergeCell ref="AZ57:BD58"/>
    <mergeCell ref="BE57:BI58"/>
    <mergeCell ref="BJ57:BN58"/>
    <mergeCell ref="BO57:BS58"/>
    <mergeCell ref="A59:K60"/>
    <mergeCell ref="L59:P60"/>
    <mergeCell ref="Q59:U60"/>
    <mergeCell ref="V59:Z60"/>
    <mergeCell ref="AA59:AE60"/>
    <mergeCell ref="BJ55:BN56"/>
    <mergeCell ref="BO55:BS56"/>
    <mergeCell ref="A57:K58"/>
    <mergeCell ref="L57:P58"/>
    <mergeCell ref="Q57:U58"/>
    <mergeCell ref="V57:Z58"/>
    <mergeCell ref="AA57:AE58"/>
    <mergeCell ref="AF57:AJ58"/>
    <mergeCell ref="AK57:AO58"/>
    <mergeCell ref="AP57:AT58"/>
    <mergeCell ref="AF55:AJ56"/>
    <mergeCell ref="AK55:AO56"/>
    <mergeCell ref="AP55:AT56"/>
    <mergeCell ref="AU55:AY56"/>
    <mergeCell ref="AZ55:BD56"/>
    <mergeCell ref="BE55:BI56"/>
    <mergeCell ref="AU53:AY54"/>
    <mergeCell ref="AZ53:BD54"/>
    <mergeCell ref="BE53:BI54"/>
    <mergeCell ref="BJ53:BN54"/>
    <mergeCell ref="BO53:BS54"/>
    <mergeCell ref="A55:K56"/>
    <mergeCell ref="L55:P56"/>
    <mergeCell ref="Q55:U56"/>
    <mergeCell ref="V55:Z56"/>
    <mergeCell ref="AA55:AE56"/>
    <mergeCell ref="BJ51:BN52"/>
    <mergeCell ref="BO51:BS52"/>
    <mergeCell ref="A53:K54"/>
    <mergeCell ref="L53:P54"/>
    <mergeCell ref="Q53:U54"/>
    <mergeCell ref="V53:Z54"/>
    <mergeCell ref="AA53:AE54"/>
    <mergeCell ref="AF53:AJ54"/>
    <mergeCell ref="AK53:AO54"/>
    <mergeCell ref="AP53:AT54"/>
    <mergeCell ref="AF51:AJ52"/>
    <mergeCell ref="AK51:AO52"/>
    <mergeCell ref="AP51:AT52"/>
    <mergeCell ref="AU51:AY52"/>
    <mergeCell ref="AZ51:BD52"/>
    <mergeCell ref="BE51:BI52"/>
    <mergeCell ref="AU49:AY50"/>
    <mergeCell ref="AZ49:BD50"/>
    <mergeCell ref="BE49:BI50"/>
    <mergeCell ref="BJ49:BN50"/>
    <mergeCell ref="BO49:BS50"/>
    <mergeCell ref="A51:K52"/>
    <mergeCell ref="L51:P52"/>
    <mergeCell ref="Q51:U52"/>
    <mergeCell ref="V51:Z52"/>
    <mergeCell ref="AA51:AE52"/>
    <mergeCell ref="BJ47:BN48"/>
    <mergeCell ref="BO47:BS48"/>
    <mergeCell ref="A49:K50"/>
    <mergeCell ref="L49:P50"/>
    <mergeCell ref="Q49:U50"/>
    <mergeCell ref="V49:Z50"/>
    <mergeCell ref="AA49:AE50"/>
    <mergeCell ref="AF49:AJ50"/>
    <mergeCell ref="AK49:AO50"/>
    <mergeCell ref="AP49:AT50"/>
    <mergeCell ref="AF47:AJ48"/>
    <mergeCell ref="AK47:AO48"/>
    <mergeCell ref="AP47:AT48"/>
    <mergeCell ref="AU47:AY48"/>
    <mergeCell ref="AZ47:BD48"/>
    <mergeCell ref="BE47:BI48"/>
    <mergeCell ref="AU45:AY46"/>
    <mergeCell ref="AZ45:BD46"/>
    <mergeCell ref="BE45:BI46"/>
    <mergeCell ref="BJ45:BN46"/>
    <mergeCell ref="BO45:BS46"/>
    <mergeCell ref="A47:K48"/>
    <mergeCell ref="L47:P48"/>
    <mergeCell ref="Q47:U48"/>
    <mergeCell ref="V47:Z48"/>
    <mergeCell ref="AA47:AE48"/>
    <mergeCell ref="BJ43:BN44"/>
    <mergeCell ref="BO43:BS44"/>
    <mergeCell ref="A45:K46"/>
    <mergeCell ref="L45:P46"/>
    <mergeCell ref="Q45:U46"/>
    <mergeCell ref="V45:Z46"/>
    <mergeCell ref="AA45:AE46"/>
    <mergeCell ref="AF45:AJ46"/>
    <mergeCell ref="AK45:AO46"/>
    <mergeCell ref="AP45:AT46"/>
    <mergeCell ref="AF43:AJ44"/>
    <mergeCell ref="AK43:AO44"/>
    <mergeCell ref="AP43:AT44"/>
    <mergeCell ref="AU43:AY44"/>
    <mergeCell ref="AZ43:BD44"/>
    <mergeCell ref="BE43:BI44"/>
    <mergeCell ref="A43:K44"/>
    <mergeCell ref="L43:P44"/>
    <mergeCell ref="Q43:U44"/>
    <mergeCell ref="V43:Z44"/>
    <mergeCell ref="AA43:AE44"/>
    <mergeCell ref="IE41:II42"/>
    <mergeCell ref="FW41:GA42"/>
    <mergeCell ref="GB41:GF42"/>
    <mergeCell ref="GG41:GK42"/>
    <mergeCell ref="GL41:GP42"/>
    <mergeCell ref="IJ41:IN42"/>
    <mergeCell ref="IO41:IS42"/>
    <mergeCell ref="IT41:IV42"/>
    <mergeCell ref="HA41:HE42"/>
    <mergeCell ref="HF41:HJ42"/>
    <mergeCell ref="HK41:HO42"/>
    <mergeCell ref="HP41:HT42"/>
    <mergeCell ref="HU41:HY42"/>
    <mergeCell ref="HZ41:ID42"/>
    <mergeCell ref="GQ41:GU42"/>
    <mergeCell ref="GV41:GZ42"/>
    <mergeCell ref="EM41:EQ42"/>
    <mergeCell ref="ER41:EV42"/>
    <mergeCell ref="EW41:FA42"/>
    <mergeCell ref="FB41:FL42"/>
    <mergeCell ref="FM41:FQ42"/>
    <mergeCell ref="FR41:FV42"/>
    <mergeCell ref="DI41:DM42"/>
    <mergeCell ref="DN41:DR42"/>
    <mergeCell ref="DS41:DW42"/>
    <mergeCell ref="DX41:EB42"/>
    <mergeCell ref="EC41:EG42"/>
    <mergeCell ref="EH41:EL42"/>
    <mergeCell ref="CE41:CI42"/>
    <mergeCell ref="CJ41:CN42"/>
    <mergeCell ref="CO41:CS42"/>
    <mergeCell ref="CT41:CX42"/>
    <mergeCell ref="CY41:DC42"/>
    <mergeCell ref="DD41:DH42"/>
    <mergeCell ref="AZ41:BD42"/>
    <mergeCell ref="BE41:BI42"/>
    <mergeCell ref="BJ41:BN42"/>
    <mergeCell ref="BO41:BS42"/>
    <mergeCell ref="BU41:BY42"/>
    <mergeCell ref="BZ41:CD42"/>
    <mergeCell ref="BO39:BS40"/>
    <mergeCell ref="A41:K42"/>
    <mergeCell ref="L41:P42"/>
    <mergeCell ref="Q41:U42"/>
    <mergeCell ref="V41:Z42"/>
    <mergeCell ref="AA41:AE42"/>
    <mergeCell ref="AF41:AJ42"/>
    <mergeCell ref="AK41:AO42"/>
    <mergeCell ref="AP41:AT42"/>
    <mergeCell ref="AU41:AY42"/>
    <mergeCell ref="AK39:AO40"/>
    <mergeCell ref="AP39:AT40"/>
    <mergeCell ref="AU39:AY40"/>
    <mergeCell ref="AZ39:BD40"/>
    <mergeCell ref="BE39:BI40"/>
    <mergeCell ref="BJ39:BN40"/>
    <mergeCell ref="AZ37:BD38"/>
    <mergeCell ref="BE37:BI38"/>
    <mergeCell ref="BJ37:BN38"/>
    <mergeCell ref="BO37:BS38"/>
    <mergeCell ref="A39:K40"/>
    <mergeCell ref="L39:P40"/>
    <mergeCell ref="Q39:U40"/>
    <mergeCell ref="V39:Z40"/>
    <mergeCell ref="AA39:AE40"/>
    <mergeCell ref="AF39:AJ40"/>
    <mergeCell ref="BO35:BS36"/>
    <mergeCell ref="A37:K38"/>
    <mergeCell ref="L37:P38"/>
    <mergeCell ref="Q37:U38"/>
    <mergeCell ref="V37:Z38"/>
    <mergeCell ref="AA37:AE38"/>
    <mergeCell ref="AF37:AJ38"/>
    <mergeCell ref="AK37:AO38"/>
    <mergeCell ref="AP37:AT38"/>
    <mergeCell ref="AU37:AY38"/>
    <mergeCell ref="AK35:AO36"/>
    <mergeCell ref="AP35:AT36"/>
    <mergeCell ref="AU35:AY36"/>
    <mergeCell ref="AZ35:BD36"/>
    <mergeCell ref="BE35:BI36"/>
    <mergeCell ref="BJ35:BN36"/>
    <mergeCell ref="A35:K36"/>
    <mergeCell ref="L35:P36"/>
    <mergeCell ref="Q35:U36"/>
    <mergeCell ref="V35:Z36"/>
    <mergeCell ref="AA35:AE36"/>
    <mergeCell ref="AF35:AJ36"/>
    <mergeCell ref="AP33:AT34"/>
    <mergeCell ref="AU33:AY34"/>
    <mergeCell ref="AZ33:BD34"/>
    <mergeCell ref="BE33:BI34"/>
    <mergeCell ref="BJ33:BN34"/>
    <mergeCell ref="BO33:BS34"/>
    <mergeCell ref="A33:K34"/>
    <mergeCell ref="L33:P34"/>
    <mergeCell ref="Q33:U34"/>
    <mergeCell ref="V33:Z34"/>
    <mergeCell ref="AA33:AE34"/>
    <mergeCell ref="AF33:AJ34"/>
    <mergeCell ref="AK33:AO34"/>
    <mergeCell ref="IO31:IS32"/>
    <mergeCell ref="IT31:IV32"/>
    <mergeCell ref="HK31:HO32"/>
    <mergeCell ref="HP31:HT32"/>
    <mergeCell ref="HU31:HY32"/>
    <mergeCell ref="HZ31:ID32"/>
    <mergeCell ref="IE31:II32"/>
    <mergeCell ref="IJ31:IN32"/>
    <mergeCell ref="GG31:GK32"/>
    <mergeCell ref="HF31:HJ32"/>
    <mergeCell ref="EW31:FA32"/>
    <mergeCell ref="FB31:FL32"/>
    <mergeCell ref="FM31:FQ32"/>
    <mergeCell ref="FR31:FV32"/>
    <mergeCell ref="FW31:GA32"/>
    <mergeCell ref="EM31:EQ32"/>
    <mergeCell ref="ER31:EV32"/>
    <mergeCell ref="GL31:GP32"/>
    <mergeCell ref="GQ31:GU32"/>
    <mergeCell ref="GV31:GZ32"/>
    <mergeCell ref="HA31:HE32"/>
    <mergeCell ref="CT31:CX32"/>
    <mergeCell ref="CY31:DC32"/>
    <mergeCell ref="DD31:DH32"/>
    <mergeCell ref="DI31:DM32"/>
    <mergeCell ref="DN31:DR32"/>
    <mergeCell ref="GB31:GF32"/>
    <mergeCell ref="DS31:DW32"/>
    <mergeCell ref="DX31:EB32"/>
    <mergeCell ref="EC31:EG32"/>
    <mergeCell ref="EH31:EL32"/>
    <mergeCell ref="BO31:BS32"/>
    <mergeCell ref="BU31:BY32"/>
    <mergeCell ref="BZ31:CD32"/>
    <mergeCell ref="CE31:CI32"/>
    <mergeCell ref="CJ31:CN32"/>
    <mergeCell ref="CO31:CS32"/>
    <mergeCell ref="AK31:AO32"/>
    <mergeCell ref="AP31:AT32"/>
    <mergeCell ref="AU31:AY32"/>
    <mergeCell ref="AZ31:BD32"/>
    <mergeCell ref="BE31:BI32"/>
    <mergeCell ref="BJ31:BN32"/>
    <mergeCell ref="AZ29:BD30"/>
    <mergeCell ref="BE29:BI30"/>
    <mergeCell ref="BJ29:BN30"/>
    <mergeCell ref="BO29:BS30"/>
    <mergeCell ref="A31:K32"/>
    <mergeCell ref="L31:P32"/>
    <mergeCell ref="Q31:U32"/>
    <mergeCell ref="V31:Z32"/>
    <mergeCell ref="AA31:AE32"/>
    <mergeCell ref="AF31:AJ32"/>
    <mergeCell ref="BO27:BS28"/>
    <mergeCell ref="A29:K30"/>
    <mergeCell ref="L29:P30"/>
    <mergeCell ref="Q29:U30"/>
    <mergeCell ref="V29:Z30"/>
    <mergeCell ref="AA29:AE30"/>
    <mergeCell ref="AF29:AJ30"/>
    <mergeCell ref="AK29:AO30"/>
    <mergeCell ref="AP29:AT30"/>
    <mergeCell ref="AU29:AY30"/>
    <mergeCell ref="AK27:AO28"/>
    <mergeCell ref="AP27:AT28"/>
    <mergeCell ref="AU27:AY28"/>
    <mergeCell ref="AZ27:BD28"/>
    <mergeCell ref="BE27:BI28"/>
    <mergeCell ref="BJ27:BN28"/>
    <mergeCell ref="AZ25:BD26"/>
    <mergeCell ref="BE25:BI26"/>
    <mergeCell ref="BJ25:BN26"/>
    <mergeCell ref="BO25:BS26"/>
    <mergeCell ref="A27:K28"/>
    <mergeCell ref="L27:P28"/>
    <mergeCell ref="Q27:U28"/>
    <mergeCell ref="V27:Z28"/>
    <mergeCell ref="AA27:AE28"/>
    <mergeCell ref="AF27:AJ28"/>
    <mergeCell ref="BO23:BS24"/>
    <mergeCell ref="A25:K26"/>
    <mergeCell ref="L25:P26"/>
    <mergeCell ref="Q25:U26"/>
    <mergeCell ref="V25:Z26"/>
    <mergeCell ref="AA25:AE26"/>
    <mergeCell ref="AF25:AJ26"/>
    <mergeCell ref="AK25:AO26"/>
    <mergeCell ref="AP25:AT26"/>
    <mergeCell ref="AU25:AY26"/>
    <mergeCell ref="AK23:AO24"/>
    <mergeCell ref="AP23:AT24"/>
    <mergeCell ref="AU23:AY24"/>
    <mergeCell ref="AZ23:BD24"/>
    <mergeCell ref="BE23:BI24"/>
    <mergeCell ref="BJ23:BN24"/>
    <mergeCell ref="AZ21:BD22"/>
    <mergeCell ref="BE21:BI22"/>
    <mergeCell ref="BJ21:BN22"/>
    <mergeCell ref="BO21:BS22"/>
    <mergeCell ref="A23:K24"/>
    <mergeCell ref="L23:P24"/>
    <mergeCell ref="Q23:U24"/>
    <mergeCell ref="V23:Z24"/>
    <mergeCell ref="AA23:AE24"/>
    <mergeCell ref="AF23:AJ24"/>
    <mergeCell ref="BO19:BS20"/>
    <mergeCell ref="A21:K22"/>
    <mergeCell ref="L21:P22"/>
    <mergeCell ref="Q21:U22"/>
    <mergeCell ref="V21:Z22"/>
    <mergeCell ref="AA21:AE22"/>
    <mergeCell ref="AF21:AJ22"/>
    <mergeCell ref="AK21:AO22"/>
    <mergeCell ref="AP21:AT22"/>
    <mergeCell ref="AU21:AY22"/>
    <mergeCell ref="AK19:AO20"/>
    <mergeCell ref="AP19:AT20"/>
    <mergeCell ref="AU19:AY20"/>
    <mergeCell ref="AZ19:BD20"/>
    <mergeCell ref="BE19:BI20"/>
    <mergeCell ref="BJ19:BN20"/>
    <mergeCell ref="AZ17:BD18"/>
    <mergeCell ref="BE17:BI18"/>
    <mergeCell ref="BJ17:BN18"/>
    <mergeCell ref="BO17:BS18"/>
    <mergeCell ref="A19:K20"/>
    <mergeCell ref="L19:P20"/>
    <mergeCell ref="Q19:U20"/>
    <mergeCell ref="V19:Z20"/>
    <mergeCell ref="AA19:AE20"/>
    <mergeCell ref="AF19:AJ20"/>
    <mergeCell ref="BO15:BS16"/>
    <mergeCell ref="A17:K18"/>
    <mergeCell ref="L17:P18"/>
    <mergeCell ref="Q17:U18"/>
    <mergeCell ref="V17:Z18"/>
    <mergeCell ref="AA17:AE18"/>
    <mergeCell ref="AF17:AJ18"/>
    <mergeCell ref="AK17:AO18"/>
    <mergeCell ref="AP17:AT18"/>
    <mergeCell ref="AU17:AY18"/>
    <mergeCell ref="AK15:AO16"/>
    <mergeCell ref="AP15:AT16"/>
    <mergeCell ref="AU15:AY16"/>
    <mergeCell ref="AZ15:BD16"/>
    <mergeCell ref="BE15:BI16"/>
    <mergeCell ref="BJ15:BN16"/>
    <mergeCell ref="AZ13:BD14"/>
    <mergeCell ref="BE13:BI14"/>
    <mergeCell ref="BJ13:BN14"/>
    <mergeCell ref="BO13:BS14"/>
    <mergeCell ref="A15:K16"/>
    <mergeCell ref="L15:P16"/>
    <mergeCell ref="Q15:U16"/>
    <mergeCell ref="V15:Z16"/>
    <mergeCell ref="AA15:AE16"/>
    <mergeCell ref="AF15:AJ16"/>
    <mergeCell ref="BO11:BS12"/>
    <mergeCell ref="A13:K14"/>
    <mergeCell ref="L13:P14"/>
    <mergeCell ref="Q13:U14"/>
    <mergeCell ref="V13:Z14"/>
    <mergeCell ref="AA13:AE14"/>
    <mergeCell ref="AF13:AJ14"/>
    <mergeCell ref="AK13:AO14"/>
    <mergeCell ref="AP13:AT14"/>
    <mergeCell ref="AU13:AY14"/>
    <mergeCell ref="AK11:AO12"/>
    <mergeCell ref="AP11:AT12"/>
    <mergeCell ref="AU11:AY12"/>
    <mergeCell ref="AZ11:BD12"/>
    <mergeCell ref="BE11:BI12"/>
    <mergeCell ref="BJ11:BN12"/>
    <mergeCell ref="AZ9:BD10"/>
    <mergeCell ref="BE9:BI10"/>
    <mergeCell ref="BJ9:BN10"/>
    <mergeCell ref="BO9:BS10"/>
    <mergeCell ref="A11:K12"/>
    <mergeCell ref="L11:P12"/>
    <mergeCell ref="Q11:U12"/>
    <mergeCell ref="V11:Z12"/>
    <mergeCell ref="AA11:AE12"/>
    <mergeCell ref="AF11:AJ12"/>
    <mergeCell ref="BO7:BS8"/>
    <mergeCell ref="A9:K10"/>
    <mergeCell ref="L9:P10"/>
    <mergeCell ref="Q9:U10"/>
    <mergeCell ref="V9:Z10"/>
    <mergeCell ref="AA9:AE10"/>
    <mergeCell ref="AF9:AJ10"/>
    <mergeCell ref="AK9:AO10"/>
    <mergeCell ref="AP9:AT10"/>
    <mergeCell ref="AU9:AY10"/>
    <mergeCell ref="AK7:AO8"/>
    <mergeCell ref="AP7:AT8"/>
    <mergeCell ref="AU7:AY8"/>
    <mergeCell ref="AZ7:BD8"/>
    <mergeCell ref="BE7:BI8"/>
    <mergeCell ref="BJ7:BN8"/>
    <mergeCell ref="AZ5:BD6"/>
    <mergeCell ref="BE5:BI6"/>
    <mergeCell ref="BJ5:BN6"/>
    <mergeCell ref="BO5:BS6"/>
    <mergeCell ref="A7:K8"/>
    <mergeCell ref="L7:P8"/>
    <mergeCell ref="Q7:U8"/>
    <mergeCell ref="V7:Z8"/>
    <mergeCell ref="AA7:AE8"/>
    <mergeCell ref="AF7:AJ8"/>
    <mergeCell ref="BO3:BS4"/>
    <mergeCell ref="A5:K6"/>
    <mergeCell ref="L5:P6"/>
    <mergeCell ref="Q5:U6"/>
    <mergeCell ref="V5:Z6"/>
    <mergeCell ref="AA5:AE6"/>
    <mergeCell ref="AF5:AJ6"/>
    <mergeCell ref="AK5:AO6"/>
    <mergeCell ref="AP5:AT6"/>
    <mergeCell ref="AU5:AY6"/>
    <mergeCell ref="AK3:AO4"/>
    <mergeCell ref="AP3:AT4"/>
    <mergeCell ref="AU3:AY4"/>
    <mergeCell ref="AZ3:BD4"/>
    <mergeCell ref="BE3:BI4"/>
    <mergeCell ref="BJ3:BN4"/>
    <mergeCell ref="L2:Z2"/>
    <mergeCell ref="AA2:AO2"/>
    <mergeCell ref="AP2:BD2"/>
    <mergeCell ref="BE2:BS2"/>
    <mergeCell ref="A3:K4"/>
    <mergeCell ref="L3:P4"/>
    <mergeCell ref="Q3:U4"/>
    <mergeCell ref="V3:Z4"/>
    <mergeCell ref="AA3:AE4"/>
    <mergeCell ref="AF3:AJ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Tienon</dc:creator>
  <cp:keywords/>
  <dc:description/>
  <cp:lastModifiedBy> </cp:lastModifiedBy>
  <cp:lastPrinted>2011-07-24T15:47:29Z</cp:lastPrinted>
  <dcterms:created xsi:type="dcterms:W3CDTF">2010-09-10T23:36:00Z</dcterms:created>
  <dcterms:modified xsi:type="dcterms:W3CDTF">2011-07-24T15:49:06Z</dcterms:modified>
  <cp:category/>
  <cp:version/>
  <cp:contentType/>
  <cp:contentStatus/>
</cp:coreProperties>
</file>